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5" yWindow="-15" windowWidth="19230" windowHeight="12015" firstSheet="1" activeTab="1"/>
  </bookViews>
  <sheets>
    <sheet name="Kalkulation" sheetId="1" state="hidden" r:id="rId1"/>
    <sheet name="Auswertung" sheetId="2" r:id="rId2"/>
    <sheet name="Tabellen" sheetId="4" r:id="rId3"/>
  </sheets>
  <calcPr calcId="145621"/>
</workbook>
</file>

<file path=xl/calcChain.xml><?xml version="1.0" encoding="utf-8"?>
<calcChain xmlns="http://schemas.openxmlformats.org/spreadsheetml/2006/main">
  <c r="E68" i="1" l="1"/>
  <c r="M70" i="1" s="1"/>
  <c r="C68" i="1"/>
  <c r="AF70" i="1" s="1"/>
  <c r="AG71" i="1"/>
  <c r="AC71" i="1"/>
  <c r="Y71" i="1"/>
  <c r="U71" i="1"/>
  <c r="Q71" i="1"/>
  <c r="M71" i="1"/>
  <c r="E60" i="1"/>
  <c r="AB70" i="1" l="1"/>
  <c r="T70" i="1"/>
  <c r="L70" i="1"/>
  <c r="P70" i="1"/>
  <c r="X70" i="1"/>
  <c r="M72" i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AG70" i="1"/>
  <c r="Q70" i="1"/>
  <c r="U70" i="1"/>
  <c r="Y70" i="1"/>
  <c r="AC70" i="1"/>
  <c r="Q72" i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U72" i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Y72" i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AC72" i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G72" i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G11" i="2"/>
  <c r="D11" i="2" l="1"/>
  <c r="E11" i="2"/>
  <c r="F11" i="2"/>
  <c r="H11" i="2"/>
  <c r="C11" i="2"/>
  <c r="C12" i="2"/>
  <c r="AD70" i="1"/>
  <c r="AD69" i="1"/>
  <c r="Z70" i="1"/>
  <c r="Z69" i="1"/>
  <c r="V70" i="1"/>
  <c r="V69" i="1"/>
  <c r="R70" i="1"/>
  <c r="R69" i="1"/>
  <c r="N70" i="1"/>
  <c r="N69" i="1"/>
  <c r="J70" i="1"/>
  <c r="J69" i="1"/>
  <c r="C70" i="1" l="1"/>
  <c r="D70" i="1"/>
  <c r="E70" i="1"/>
  <c r="F70" i="1"/>
  <c r="G70" i="1"/>
  <c r="C69" i="1"/>
  <c r="D69" i="1"/>
  <c r="E69" i="1"/>
  <c r="F69" i="1"/>
  <c r="G69" i="1"/>
  <c r="B69" i="1"/>
  <c r="B70" i="1"/>
  <c r="D12" i="2" l="1"/>
  <c r="E12" i="2"/>
  <c r="F12" i="2"/>
  <c r="G12" i="2"/>
  <c r="H12" i="2"/>
  <c r="H19" i="2" l="1"/>
  <c r="B58" i="1" l="1"/>
  <c r="E58" i="1"/>
  <c r="D66" i="1" l="1"/>
  <c r="D19" i="2"/>
  <c r="E19" i="2"/>
  <c r="F19" i="2"/>
  <c r="G19" i="2"/>
  <c r="C19" i="2"/>
  <c r="C64" i="1"/>
  <c r="C40" i="1" l="1"/>
  <c r="C41" i="1" s="1"/>
  <c r="C33" i="1"/>
  <c r="C34" i="1" s="1"/>
  <c r="C18" i="1"/>
  <c r="C19" i="1" s="1"/>
  <c r="C11" i="1"/>
  <c r="D11" i="1"/>
  <c r="D18" i="1"/>
  <c r="D22" i="1" s="1"/>
  <c r="D33" i="1"/>
  <c r="D34" i="1" s="1"/>
  <c r="D40" i="1"/>
  <c r="D44" i="1" s="1"/>
  <c r="C12" i="1" l="1"/>
  <c r="D12" i="1"/>
  <c r="C44" i="1"/>
  <c r="C22" i="1"/>
  <c r="C43" i="1"/>
  <c r="D21" i="1"/>
  <c r="D23" i="1" s="1"/>
  <c r="E15" i="2" s="1"/>
  <c r="D19" i="1"/>
  <c r="C21" i="1"/>
  <c r="D41" i="1"/>
  <c r="D43" i="1"/>
  <c r="D45" i="1" s="1"/>
  <c r="E13" i="2" s="1"/>
  <c r="E14" i="2" s="1"/>
  <c r="D46" i="1" s="1"/>
  <c r="B11" i="1"/>
  <c r="E18" i="1"/>
  <c r="E22" i="1" s="1"/>
  <c r="F18" i="1"/>
  <c r="F22" i="1" s="1"/>
  <c r="G18" i="1"/>
  <c r="G22" i="1" s="1"/>
  <c r="B18" i="1"/>
  <c r="B22" i="1" s="1"/>
  <c r="B33" i="1"/>
  <c r="B40" i="1"/>
  <c r="B44" i="1" s="1"/>
  <c r="E40" i="1"/>
  <c r="E44" i="1" s="1"/>
  <c r="F40" i="1"/>
  <c r="F44" i="1" s="1"/>
  <c r="G40" i="1"/>
  <c r="G44" i="1" s="1"/>
  <c r="E33" i="1"/>
  <c r="F33" i="1"/>
  <c r="G33" i="1"/>
  <c r="E11" i="1"/>
  <c r="F11" i="1"/>
  <c r="G11" i="1"/>
  <c r="T71" i="1" l="1"/>
  <c r="S71" i="1"/>
  <c r="P71" i="1"/>
  <c r="O71" i="1"/>
  <c r="D18" i="2"/>
  <c r="E18" i="2"/>
  <c r="E16" i="2"/>
  <c r="D24" i="1" s="1"/>
  <c r="E17" i="2"/>
  <c r="E21" i="1"/>
  <c r="E23" i="1" s="1"/>
  <c r="F15" i="2" s="1"/>
  <c r="C45" i="1"/>
  <c r="D13" i="2" s="1"/>
  <c r="D14" i="2" s="1"/>
  <c r="C46" i="1" s="1"/>
  <c r="D48" i="1"/>
  <c r="F41" i="1"/>
  <c r="F12" i="1"/>
  <c r="F21" i="1"/>
  <c r="F34" i="1"/>
  <c r="F43" i="1"/>
  <c r="F45" i="1" s="1"/>
  <c r="G13" i="2" s="1"/>
  <c r="G14" i="2" s="1"/>
  <c r="F46" i="1" s="1"/>
  <c r="E41" i="1"/>
  <c r="G19" i="1"/>
  <c r="G12" i="1"/>
  <c r="AE71" i="1" s="1"/>
  <c r="G21" i="1"/>
  <c r="G34" i="1"/>
  <c r="G43" i="1"/>
  <c r="B19" i="1"/>
  <c r="B12" i="1"/>
  <c r="L71" i="1" s="1"/>
  <c r="K71" i="1" s="1"/>
  <c r="B21" i="1"/>
  <c r="B23" i="1" s="1"/>
  <c r="C15" i="2" s="1"/>
  <c r="C16" i="2" s="1"/>
  <c r="B24" i="1" s="1"/>
  <c r="E34" i="1"/>
  <c r="E43" i="1"/>
  <c r="B41" i="1"/>
  <c r="F19" i="1"/>
  <c r="C23" i="1"/>
  <c r="D15" i="2" s="1"/>
  <c r="E12" i="1"/>
  <c r="G41" i="1"/>
  <c r="B34" i="1"/>
  <c r="B43" i="1"/>
  <c r="E19" i="1"/>
  <c r="AF71" i="1" l="1"/>
  <c r="AB71" i="1"/>
  <c r="AA71" i="1"/>
  <c r="X71" i="1"/>
  <c r="W71" i="1"/>
  <c r="R71" i="1"/>
  <c r="C18" i="2"/>
  <c r="G18" i="2"/>
  <c r="F18" i="2"/>
  <c r="H18" i="2"/>
  <c r="D17" i="2"/>
  <c r="N71" i="1" s="1"/>
  <c r="F16" i="2"/>
  <c r="E24" i="1" s="1"/>
  <c r="X72" i="1" s="1"/>
  <c r="D16" i="2"/>
  <c r="C24" i="1" s="1"/>
  <c r="C48" i="1"/>
  <c r="F23" i="1"/>
  <c r="G15" i="2" s="1"/>
  <c r="G17" i="2" s="1"/>
  <c r="Z71" i="1" s="1"/>
  <c r="G23" i="1"/>
  <c r="H15" i="2" s="1"/>
  <c r="G45" i="1"/>
  <c r="H13" i="2" s="1"/>
  <c r="H14" i="2" s="1"/>
  <c r="G46" i="1" s="1"/>
  <c r="B45" i="1"/>
  <c r="C13" i="2" s="1"/>
  <c r="C14" i="2" s="1"/>
  <c r="B46" i="1" s="1"/>
  <c r="E45" i="1"/>
  <c r="F13" i="2" s="1"/>
  <c r="F14" i="2" s="1"/>
  <c r="E46" i="1" s="1"/>
  <c r="X73" i="1" l="1"/>
  <c r="W72" i="1"/>
  <c r="Z72" i="1"/>
  <c r="Z73" i="1" s="1"/>
  <c r="F71" i="1"/>
  <c r="L72" i="1"/>
  <c r="K72" i="1" s="1"/>
  <c r="R72" i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D71" i="1"/>
  <c r="G20" i="2"/>
  <c r="D20" i="2"/>
  <c r="H16" i="2"/>
  <c r="G24" i="1" s="1"/>
  <c r="T72" i="1" s="1"/>
  <c r="H17" i="2"/>
  <c r="AD71" i="1" s="1"/>
  <c r="C17" i="2"/>
  <c r="J71" i="1" s="1"/>
  <c r="F17" i="2"/>
  <c r="V71" i="1" s="1"/>
  <c r="G16" i="2"/>
  <c r="F24" i="1" s="1"/>
  <c r="AF72" i="1" s="1"/>
  <c r="F48" i="1"/>
  <c r="G48" i="1"/>
  <c r="E48" i="1"/>
  <c r="B48" i="1"/>
  <c r="H71" i="1" l="1"/>
  <c r="X74" i="1"/>
  <c r="W73" i="1"/>
  <c r="T73" i="1"/>
  <c r="S72" i="1"/>
  <c r="AF73" i="1"/>
  <c r="AE72" i="1"/>
  <c r="Z74" i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G71" i="1"/>
  <c r="AD72" i="1"/>
  <c r="AD73" i="1" s="1"/>
  <c r="V72" i="1"/>
  <c r="E72" i="1" s="1"/>
  <c r="E71" i="1"/>
  <c r="N72" i="1"/>
  <c r="C71" i="1"/>
  <c r="L73" i="1"/>
  <c r="P72" i="1"/>
  <c r="AB72" i="1"/>
  <c r="J72" i="1"/>
  <c r="B71" i="1"/>
  <c r="F20" i="2"/>
  <c r="H20" i="2"/>
  <c r="J73" i="1" l="1"/>
  <c r="J74" i="1" s="1"/>
  <c r="H72" i="1"/>
  <c r="V73" i="1"/>
  <c r="E73" i="1" s="1"/>
  <c r="AB73" i="1"/>
  <c r="AA72" i="1"/>
  <c r="F72" i="1" s="1"/>
  <c r="G72" i="1"/>
  <c r="P73" i="1"/>
  <c r="O72" i="1"/>
  <c r="C72" i="1" s="1"/>
  <c r="AF74" i="1"/>
  <c r="AE73" i="1"/>
  <c r="G73" i="1" s="1"/>
  <c r="X75" i="1"/>
  <c r="W74" i="1"/>
  <c r="T74" i="1"/>
  <c r="S73" i="1"/>
  <c r="L74" i="1"/>
  <c r="K73" i="1"/>
  <c r="N73" i="1"/>
  <c r="AD74" i="1"/>
  <c r="V74" i="1" l="1"/>
  <c r="H73" i="1"/>
  <c r="T75" i="1"/>
  <c r="S74" i="1"/>
  <c r="AF75" i="1"/>
  <c r="AE74" i="1"/>
  <c r="G74" i="1" s="1"/>
  <c r="AB74" i="1"/>
  <c r="AA73" i="1"/>
  <c r="F73" i="1" s="1"/>
  <c r="X76" i="1"/>
  <c r="W75" i="1"/>
  <c r="P74" i="1"/>
  <c r="O73" i="1"/>
  <c r="C73" i="1" s="1"/>
  <c r="L75" i="1"/>
  <c r="K74" i="1"/>
  <c r="N74" i="1"/>
  <c r="H74" i="1" s="1"/>
  <c r="V75" i="1"/>
  <c r="E74" i="1"/>
  <c r="AD75" i="1"/>
  <c r="J75" i="1"/>
  <c r="X77" i="1" l="1"/>
  <c r="W76" i="1"/>
  <c r="AF76" i="1"/>
  <c r="AE75" i="1"/>
  <c r="G75" i="1" s="1"/>
  <c r="P75" i="1"/>
  <c r="O74" i="1"/>
  <c r="C74" i="1" s="1"/>
  <c r="AB75" i="1"/>
  <c r="AA74" i="1"/>
  <c r="F74" i="1" s="1"/>
  <c r="T76" i="1"/>
  <c r="S75" i="1"/>
  <c r="L76" i="1"/>
  <c r="K75" i="1"/>
  <c r="N75" i="1"/>
  <c r="H75" i="1" s="1"/>
  <c r="AD76" i="1"/>
  <c r="V76" i="1"/>
  <c r="E75" i="1"/>
  <c r="J76" i="1"/>
  <c r="AB76" i="1" l="1"/>
  <c r="AA75" i="1"/>
  <c r="F75" i="1" s="1"/>
  <c r="AF77" i="1"/>
  <c r="AE76" i="1"/>
  <c r="G76" i="1" s="1"/>
  <c r="T77" i="1"/>
  <c r="S76" i="1"/>
  <c r="P76" i="1"/>
  <c r="O75" i="1"/>
  <c r="C75" i="1" s="1"/>
  <c r="X78" i="1"/>
  <c r="W77" i="1"/>
  <c r="L77" i="1"/>
  <c r="K76" i="1"/>
  <c r="N76" i="1"/>
  <c r="H76" i="1" s="1"/>
  <c r="AD77" i="1"/>
  <c r="V77" i="1"/>
  <c r="E76" i="1"/>
  <c r="J77" i="1"/>
  <c r="P77" i="1" l="1"/>
  <c r="O76" i="1"/>
  <c r="C76" i="1" s="1"/>
  <c r="AF78" i="1"/>
  <c r="AE77" i="1"/>
  <c r="G77" i="1" s="1"/>
  <c r="X79" i="1"/>
  <c r="W78" i="1"/>
  <c r="T78" i="1"/>
  <c r="S77" i="1"/>
  <c r="AB77" i="1"/>
  <c r="AA76" i="1"/>
  <c r="F76" i="1" s="1"/>
  <c r="L78" i="1"/>
  <c r="K77" i="1"/>
  <c r="N77" i="1"/>
  <c r="H77" i="1" s="1"/>
  <c r="V78" i="1"/>
  <c r="E77" i="1"/>
  <c r="AD78" i="1"/>
  <c r="J78" i="1"/>
  <c r="P78" i="1" l="1"/>
  <c r="O77" i="1"/>
  <c r="AB78" i="1"/>
  <c r="AA77" i="1"/>
  <c r="F77" i="1" s="1"/>
  <c r="X80" i="1"/>
  <c r="W79" i="1"/>
  <c r="T79" i="1"/>
  <c r="S78" i="1"/>
  <c r="AF79" i="1"/>
  <c r="AE78" i="1"/>
  <c r="G78" i="1" s="1"/>
  <c r="L79" i="1"/>
  <c r="K78" i="1"/>
  <c r="N78" i="1"/>
  <c r="H78" i="1" s="1"/>
  <c r="C77" i="1"/>
  <c r="AD79" i="1"/>
  <c r="V79" i="1"/>
  <c r="E78" i="1"/>
  <c r="J79" i="1"/>
  <c r="T80" i="1" l="1"/>
  <c r="S79" i="1"/>
  <c r="AB79" i="1"/>
  <c r="AA78" i="1"/>
  <c r="F78" i="1" s="1"/>
  <c r="AF80" i="1"/>
  <c r="AE79" i="1"/>
  <c r="G79" i="1" s="1"/>
  <c r="X81" i="1"/>
  <c r="W80" i="1"/>
  <c r="P79" i="1"/>
  <c r="O78" i="1"/>
  <c r="C78" i="1" s="1"/>
  <c r="L80" i="1"/>
  <c r="K79" i="1"/>
  <c r="N79" i="1"/>
  <c r="H79" i="1" s="1"/>
  <c r="AD80" i="1"/>
  <c r="V80" i="1"/>
  <c r="E79" i="1"/>
  <c r="J80" i="1"/>
  <c r="X82" i="1" l="1"/>
  <c r="W81" i="1"/>
  <c r="AB80" i="1"/>
  <c r="AA79" i="1"/>
  <c r="F79" i="1" s="1"/>
  <c r="P80" i="1"/>
  <c r="O79" i="1"/>
  <c r="C79" i="1" s="1"/>
  <c r="AF81" i="1"/>
  <c r="AE80" i="1"/>
  <c r="G80" i="1" s="1"/>
  <c r="T81" i="1"/>
  <c r="S80" i="1"/>
  <c r="L81" i="1"/>
  <c r="K80" i="1"/>
  <c r="N80" i="1"/>
  <c r="H80" i="1" s="1"/>
  <c r="V81" i="1"/>
  <c r="E80" i="1"/>
  <c r="AD81" i="1"/>
  <c r="J81" i="1"/>
  <c r="AF82" i="1" l="1"/>
  <c r="AE81" i="1"/>
  <c r="G81" i="1" s="1"/>
  <c r="AB81" i="1"/>
  <c r="AA80" i="1"/>
  <c r="F80" i="1" s="1"/>
  <c r="T82" i="1"/>
  <c r="S81" i="1"/>
  <c r="P81" i="1"/>
  <c r="O80" i="1"/>
  <c r="C80" i="1" s="1"/>
  <c r="X83" i="1"/>
  <c r="W82" i="1"/>
  <c r="L82" i="1"/>
  <c r="K81" i="1"/>
  <c r="N81" i="1"/>
  <c r="H81" i="1" s="1"/>
  <c r="AD82" i="1"/>
  <c r="V82" i="1"/>
  <c r="E81" i="1"/>
  <c r="J82" i="1"/>
  <c r="P82" i="1" l="1"/>
  <c r="O81" i="1"/>
  <c r="AB82" i="1"/>
  <c r="AA81" i="1"/>
  <c r="F81" i="1" s="1"/>
  <c r="X84" i="1"/>
  <c r="W83" i="1"/>
  <c r="T83" i="1"/>
  <c r="S82" i="1"/>
  <c r="AF83" i="1"/>
  <c r="AE82" i="1"/>
  <c r="G82" i="1" s="1"/>
  <c r="L83" i="1"/>
  <c r="K82" i="1"/>
  <c r="N82" i="1"/>
  <c r="H82" i="1" s="1"/>
  <c r="C81" i="1"/>
  <c r="AD83" i="1"/>
  <c r="V83" i="1"/>
  <c r="E82" i="1"/>
  <c r="J83" i="1"/>
  <c r="T84" i="1" l="1"/>
  <c r="S83" i="1"/>
  <c r="AB83" i="1"/>
  <c r="AA82" i="1"/>
  <c r="F82" i="1" s="1"/>
  <c r="AF84" i="1"/>
  <c r="AE83" i="1"/>
  <c r="G83" i="1" s="1"/>
  <c r="X85" i="1"/>
  <c r="W84" i="1"/>
  <c r="P83" i="1"/>
  <c r="O82" i="1"/>
  <c r="C82" i="1" s="1"/>
  <c r="L84" i="1"/>
  <c r="K83" i="1"/>
  <c r="N83" i="1"/>
  <c r="H83" i="1" s="1"/>
  <c r="V84" i="1"/>
  <c r="E83" i="1"/>
  <c r="AD84" i="1"/>
  <c r="J84" i="1"/>
  <c r="X86" i="1" l="1"/>
  <c r="W85" i="1"/>
  <c r="AB84" i="1"/>
  <c r="AA83" i="1"/>
  <c r="F83" i="1" s="1"/>
  <c r="P84" i="1"/>
  <c r="O83" i="1"/>
  <c r="AF85" i="1"/>
  <c r="AE84" i="1"/>
  <c r="G84" i="1" s="1"/>
  <c r="T85" i="1"/>
  <c r="S84" i="1"/>
  <c r="L85" i="1"/>
  <c r="K84" i="1"/>
  <c r="N84" i="1"/>
  <c r="H84" i="1" s="1"/>
  <c r="C83" i="1"/>
  <c r="AD85" i="1"/>
  <c r="V85" i="1"/>
  <c r="E84" i="1"/>
  <c r="J85" i="1"/>
  <c r="AF86" i="1" l="1"/>
  <c r="AE85" i="1"/>
  <c r="AB85" i="1"/>
  <c r="AA84" i="1"/>
  <c r="F84" i="1" s="1"/>
  <c r="T86" i="1"/>
  <c r="S85" i="1"/>
  <c r="P85" i="1"/>
  <c r="O84" i="1"/>
  <c r="C84" i="1" s="1"/>
  <c r="X87" i="1"/>
  <c r="W86" i="1"/>
  <c r="L86" i="1"/>
  <c r="K85" i="1"/>
  <c r="N85" i="1"/>
  <c r="H85" i="1" s="1"/>
  <c r="AD86" i="1"/>
  <c r="G85" i="1"/>
  <c r="V86" i="1"/>
  <c r="E85" i="1"/>
  <c r="J86" i="1"/>
  <c r="P86" i="1" l="1"/>
  <c r="O85" i="1"/>
  <c r="AB86" i="1"/>
  <c r="AA85" i="1"/>
  <c r="F85" i="1" s="1"/>
  <c r="X88" i="1"/>
  <c r="W87" i="1"/>
  <c r="T87" i="1"/>
  <c r="S86" i="1"/>
  <c r="AF87" i="1"/>
  <c r="AE86" i="1"/>
  <c r="G86" i="1" s="1"/>
  <c r="L87" i="1"/>
  <c r="K86" i="1"/>
  <c r="N86" i="1"/>
  <c r="H86" i="1" s="1"/>
  <c r="C85" i="1"/>
  <c r="V87" i="1"/>
  <c r="E86" i="1"/>
  <c r="AD87" i="1"/>
  <c r="J87" i="1"/>
  <c r="T88" i="1" l="1"/>
  <c r="S87" i="1"/>
  <c r="AB87" i="1"/>
  <c r="AA86" i="1"/>
  <c r="F86" i="1" s="1"/>
  <c r="AF88" i="1"/>
  <c r="AE87" i="1"/>
  <c r="G87" i="1" s="1"/>
  <c r="X89" i="1"/>
  <c r="W88" i="1"/>
  <c r="P87" i="1"/>
  <c r="O86" i="1"/>
  <c r="C86" i="1" s="1"/>
  <c r="L88" i="1"/>
  <c r="K87" i="1"/>
  <c r="N87" i="1"/>
  <c r="H87" i="1" s="1"/>
  <c r="AD88" i="1"/>
  <c r="V88" i="1"/>
  <c r="E87" i="1"/>
  <c r="J88" i="1"/>
  <c r="X90" i="1" l="1"/>
  <c r="W89" i="1"/>
  <c r="AB88" i="1"/>
  <c r="AA87" i="1"/>
  <c r="F87" i="1" s="1"/>
  <c r="P88" i="1"/>
  <c r="O87" i="1"/>
  <c r="AF89" i="1"/>
  <c r="AE88" i="1"/>
  <c r="G88" i="1" s="1"/>
  <c r="T89" i="1"/>
  <c r="S88" i="1"/>
  <c r="L89" i="1"/>
  <c r="K88" i="1"/>
  <c r="N88" i="1"/>
  <c r="H88" i="1" s="1"/>
  <c r="C87" i="1"/>
  <c r="AD89" i="1"/>
  <c r="V89" i="1"/>
  <c r="E88" i="1"/>
  <c r="J89" i="1"/>
  <c r="AF90" i="1" l="1"/>
  <c r="AE89" i="1"/>
  <c r="G89" i="1" s="1"/>
  <c r="AB89" i="1"/>
  <c r="AA88" i="1"/>
  <c r="F88" i="1" s="1"/>
  <c r="T90" i="1"/>
  <c r="S89" i="1"/>
  <c r="P89" i="1"/>
  <c r="O88" i="1"/>
  <c r="C88" i="1" s="1"/>
  <c r="X91" i="1"/>
  <c r="W90" i="1"/>
  <c r="L90" i="1"/>
  <c r="K89" i="1"/>
  <c r="N89" i="1"/>
  <c r="H89" i="1" s="1"/>
  <c r="V90" i="1"/>
  <c r="E89" i="1"/>
  <c r="AD90" i="1"/>
  <c r="J90" i="1"/>
  <c r="P90" i="1" l="1"/>
  <c r="O89" i="1"/>
  <c r="C89" i="1" s="1"/>
  <c r="AB90" i="1"/>
  <c r="AA89" i="1"/>
  <c r="F89" i="1" s="1"/>
  <c r="X92" i="1"/>
  <c r="W91" i="1"/>
  <c r="T91" i="1"/>
  <c r="S90" i="1"/>
  <c r="AF91" i="1"/>
  <c r="AE90" i="1"/>
  <c r="G90" i="1" s="1"/>
  <c r="L91" i="1"/>
  <c r="K90" i="1"/>
  <c r="N90" i="1"/>
  <c r="H90" i="1" s="1"/>
  <c r="AD91" i="1"/>
  <c r="V91" i="1"/>
  <c r="E90" i="1"/>
  <c r="J91" i="1"/>
  <c r="T92" i="1" l="1"/>
  <c r="S91" i="1"/>
  <c r="AB91" i="1"/>
  <c r="AA90" i="1"/>
  <c r="F90" i="1" s="1"/>
  <c r="AF92" i="1"/>
  <c r="AE91" i="1"/>
  <c r="G91" i="1" s="1"/>
  <c r="X93" i="1"/>
  <c r="W92" i="1"/>
  <c r="P91" i="1"/>
  <c r="O90" i="1"/>
  <c r="C90" i="1" s="1"/>
  <c r="L92" i="1"/>
  <c r="K91" i="1"/>
  <c r="N91" i="1"/>
  <c r="H91" i="1" s="1"/>
  <c r="AD92" i="1"/>
  <c r="V92" i="1"/>
  <c r="E91" i="1"/>
  <c r="J92" i="1"/>
  <c r="X94" i="1" l="1"/>
  <c r="W93" i="1"/>
  <c r="AB92" i="1"/>
  <c r="AA91" i="1"/>
  <c r="F91" i="1" s="1"/>
  <c r="P92" i="1"/>
  <c r="O91" i="1"/>
  <c r="C91" i="1" s="1"/>
  <c r="AF93" i="1"/>
  <c r="AE92" i="1"/>
  <c r="G92" i="1" s="1"/>
  <c r="T93" i="1"/>
  <c r="S92" i="1"/>
  <c r="L93" i="1"/>
  <c r="K92" i="1"/>
  <c r="N92" i="1"/>
  <c r="H92" i="1" s="1"/>
  <c r="V93" i="1"/>
  <c r="E92" i="1"/>
  <c r="AD93" i="1"/>
  <c r="J93" i="1"/>
  <c r="AF94" i="1" l="1"/>
  <c r="AE93" i="1"/>
  <c r="G93" i="1" s="1"/>
  <c r="AB93" i="1"/>
  <c r="AA92" i="1"/>
  <c r="F92" i="1" s="1"/>
  <c r="T94" i="1"/>
  <c r="S93" i="1"/>
  <c r="P93" i="1"/>
  <c r="O92" i="1"/>
  <c r="C92" i="1" s="1"/>
  <c r="X95" i="1"/>
  <c r="W94" i="1"/>
  <c r="L94" i="1"/>
  <c r="K93" i="1"/>
  <c r="N93" i="1"/>
  <c r="H93" i="1" s="1"/>
  <c r="AD94" i="1"/>
  <c r="V94" i="1"/>
  <c r="E93" i="1"/>
  <c r="J94" i="1"/>
  <c r="P94" i="1" l="1"/>
  <c r="O93" i="1"/>
  <c r="AB94" i="1"/>
  <c r="AA93" i="1"/>
  <c r="F93" i="1" s="1"/>
  <c r="X96" i="1"/>
  <c r="W96" i="1" s="1"/>
  <c r="W95" i="1"/>
  <c r="T95" i="1"/>
  <c r="S94" i="1"/>
  <c r="AF95" i="1"/>
  <c r="AE94" i="1"/>
  <c r="G94" i="1" s="1"/>
  <c r="L95" i="1"/>
  <c r="K94" i="1"/>
  <c r="N94" i="1"/>
  <c r="H94" i="1" s="1"/>
  <c r="C93" i="1"/>
  <c r="AD95" i="1"/>
  <c r="V95" i="1"/>
  <c r="E94" i="1"/>
  <c r="J95" i="1"/>
  <c r="T96" i="1" l="1"/>
  <c r="S96" i="1" s="1"/>
  <c r="S95" i="1"/>
  <c r="AB95" i="1"/>
  <c r="AA94" i="1"/>
  <c r="F94" i="1" s="1"/>
  <c r="AF96" i="1"/>
  <c r="AE96" i="1" s="1"/>
  <c r="AE95" i="1"/>
  <c r="G95" i="1" s="1"/>
  <c r="P95" i="1"/>
  <c r="O94" i="1"/>
  <c r="C94" i="1" s="1"/>
  <c r="L96" i="1"/>
  <c r="K96" i="1" s="1"/>
  <c r="K95" i="1"/>
  <c r="N95" i="1"/>
  <c r="H95" i="1" s="1"/>
  <c r="V96" i="1"/>
  <c r="E96" i="1" s="1"/>
  <c r="E95" i="1"/>
  <c r="AD96" i="1"/>
  <c r="G96" i="1" s="1"/>
  <c r="J96" i="1"/>
  <c r="C20" i="2"/>
  <c r="B72" i="1"/>
  <c r="P96" i="1" l="1"/>
  <c r="O96" i="1" s="1"/>
  <c r="O95" i="1"/>
  <c r="C95" i="1" s="1"/>
  <c r="AB96" i="1"/>
  <c r="AA96" i="1" s="1"/>
  <c r="F96" i="1" s="1"/>
  <c r="AA95" i="1"/>
  <c r="F95" i="1" s="1"/>
  <c r="N96" i="1"/>
  <c r="B73" i="1"/>
  <c r="C96" i="1" l="1"/>
  <c r="H96" i="1"/>
  <c r="B74" i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/>
  <c r="E20" i="2"/>
  <c r="D72" i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6" i="1" l="1"/>
  <c r="D95" i="1"/>
</calcChain>
</file>

<file path=xl/comments1.xml><?xml version="1.0" encoding="utf-8"?>
<comments xmlns="http://schemas.openxmlformats.org/spreadsheetml/2006/main">
  <authors>
    <author>Wolfgang Fluhrer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durch anklicken des Namens zum Balkendiagramm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Jahresstromverbrauch für Ihre Wärmepumpe lt. Abrechnung EVU oder Berechnung Datenblatt eingeben!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Jahresstromverbrauch lt. Jahresabrechnung EVU vom Haushalt eingeben!
Oder Anhaltswerte:
1 Person: ~2000 kWh
2 Personen: ~3300 kWh
3 Personen: ~4300 kWh
4 Personen: ~5000 kWh
5 Personen: ~6200 kWh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Jahresstromerzeugung lt. Berechnung oder Ablesewerte an Wechselrichter der PV-Anlage eingeben!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geschätzter Wert zum Eigenverbrauch in Ihrem Haushalt!
(Erfahrungsgemäß ca. 10-40%)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Für genauere Diagramme bitte Namen anklicken!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<sst xmlns="http://schemas.openxmlformats.org/spreadsheetml/2006/main" count="119" uniqueCount="65">
  <si>
    <t>Strompreisvergleich</t>
  </si>
  <si>
    <t>Ökostrom</t>
  </si>
  <si>
    <t>Energie AG</t>
  </si>
  <si>
    <t>Enamo</t>
  </si>
  <si>
    <t>Salzburg AG</t>
  </si>
  <si>
    <t>Netztarif</t>
  </si>
  <si>
    <t>Elektrizitätsabgabe</t>
  </si>
  <si>
    <t>Ökostromförderung</t>
  </si>
  <si>
    <t>Summe netto</t>
  </si>
  <si>
    <t>Summe brutto</t>
  </si>
  <si>
    <t>Grundpreise</t>
  </si>
  <si>
    <t>Energiepreis</t>
  </si>
  <si>
    <t>Arbeitspreise</t>
  </si>
  <si>
    <t>Haushaltsstrom</t>
  </si>
  <si>
    <t>Wärmepumpenstrom</t>
  </si>
  <si>
    <t>basic</t>
  </si>
  <si>
    <t>premium</t>
  </si>
  <si>
    <t>kWh</t>
  </si>
  <si>
    <t>Strompreis</t>
  </si>
  <si>
    <t>Grundentgelte</t>
  </si>
  <si>
    <t>Summe</t>
  </si>
  <si>
    <t>Summe Haus + WP</t>
  </si>
  <si>
    <t>PV-Verkaufspreise</t>
  </si>
  <si>
    <t>PV Strom / Jahr</t>
  </si>
  <si>
    <t>Preis pro kWh</t>
  </si>
  <si>
    <t>Verkaufspreis</t>
  </si>
  <si>
    <t>Haushalt</t>
  </si>
  <si>
    <t>Wärmepumpe</t>
  </si>
  <si>
    <t>PV-Anlage</t>
  </si>
  <si>
    <t>Eigenverbrauchsanteil</t>
  </si>
  <si>
    <t>nur wenn Strom bezogen wird, ansonsten alles verkaufen</t>
  </si>
  <si>
    <t>Eigenverbrauch PV-Strom in %</t>
  </si>
  <si>
    <t>www.poellmann-partner.at</t>
  </si>
  <si>
    <t>Hauptstraße 5, 4893 Zell am Moos, 06234 8585</t>
  </si>
  <si>
    <t>Haushalt und  WP</t>
  </si>
  <si>
    <t>Haushalt, WP und PV</t>
  </si>
  <si>
    <t>Haushalt Stromverbrauch / Jahr</t>
  </si>
  <si>
    <t xml:space="preserve">Wärmepumpe Stromverbrauch / Jahr </t>
  </si>
  <si>
    <t>Summe Verkauf</t>
  </si>
  <si>
    <t>Ökostrom Haushalt</t>
  </si>
  <si>
    <t>Privat OK</t>
  </si>
  <si>
    <t>Erstellungskosten €2500/kWp</t>
  </si>
  <si>
    <t>Verkaufspreis pro kWh</t>
  </si>
  <si>
    <t>Wenn Einkauf geringer als Verkauf</t>
  </si>
  <si>
    <t>%</t>
  </si>
  <si>
    <t>Stromkosten</t>
  </si>
  <si>
    <t>Stromkosten ohne PV</t>
  </si>
  <si>
    <t>Verbund</t>
  </si>
  <si>
    <t>Grundgebühr/Monat</t>
  </si>
  <si>
    <t>H2Ö-direkt</t>
  </si>
  <si>
    <t>Privatstrom BASIS</t>
  </si>
  <si>
    <t xml:space="preserve">Strompreissteigerung </t>
  </si>
  <si>
    <t>Haushalt+WP</t>
  </si>
  <si>
    <t>PV</t>
  </si>
  <si>
    <t>Haush.+WP</t>
  </si>
  <si>
    <t>PV-Strom</t>
  </si>
  <si>
    <t>Teuerung pro Jahr</t>
  </si>
  <si>
    <t>Haushalt + Wärmepumpe</t>
  </si>
  <si>
    <t>Photovoltaik</t>
  </si>
  <si>
    <t>zurück</t>
  </si>
  <si>
    <t>Stand 13.02.2013</t>
  </si>
  <si>
    <t>kWh Preis</t>
  </si>
  <si>
    <t>Mittelwert</t>
  </si>
  <si>
    <t>ohne PV</t>
  </si>
  <si>
    <t>Stromkostenvergleich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</si>
</sst>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€&quot;\ #,##0.00;[Red]\-&quot;€&quot;\ #,##0.00"/>
    <numFmt numFmtId="164" formatCode="&quot;€&quot;\ #,##0.00000"/>
    <numFmt numFmtId="165" formatCode="&quot;€&quot;\ #,##0.0000"/>
    <numFmt numFmtId="166" formatCode="0.0%"/>
    <numFmt numFmtId="167" formatCode="&quot;€&quot;\ #,##0.00"/>
    <numFmt numFmtId="168" formatCode="#,##0.0000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28"/>
      <color rgb="FF00B050"/>
      <name val="Calibri"/>
      <family val="2"/>
      <scheme val="minor"/>
    </font>
    <font>
      <b/>
      <sz val="28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5" borderId="1" xfId="0" applyFont="1" applyFill="1" applyBorder="1" applyProtection="1"/>
    <xf numFmtId="164" fontId="0" fillId="0" borderId="0" xfId="0" applyNumberFormat="1" applyProtection="1"/>
    <xf numFmtId="0" fontId="1" fillId="0" borderId="0" xfId="0" applyFont="1" applyProtection="1"/>
    <xf numFmtId="0" fontId="1" fillId="6" borderId="1" xfId="0" applyFont="1" applyFill="1" applyBorder="1" applyProtection="1"/>
    <xf numFmtId="164" fontId="0" fillId="6" borderId="0" xfId="0" applyNumberFormat="1" applyFill="1" applyProtection="1"/>
    <xf numFmtId="165" fontId="0" fillId="0" borderId="0" xfId="0" applyNumberFormat="1" applyProtection="1"/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8" fontId="0" fillId="0" borderId="0" xfId="0" applyNumberFormat="1" applyProtection="1"/>
    <xf numFmtId="0" fontId="0" fillId="0" borderId="0" xfId="0" applyNumberFormat="1" applyProtection="1"/>
    <xf numFmtId="0" fontId="0" fillId="0" borderId="0" xfId="0" applyAlignment="1" applyProtection="1">
      <alignment vertical="center"/>
      <protection locked="0"/>
    </xf>
    <xf numFmtId="164" fontId="0" fillId="5" borderId="5" xfId="0" applyNumberFormat="1" applyFill="1" applyBorder="1" applyAlignment="1" applyProtection="1">
      <alignment vertical="center"/>
    </xf>
    <xf numFmtId="164" fontId="0" fillId="4" borderId="5" xfId="0" applyNumberFormat="1" applyFill="1" applyBorder="1" applyAlignment="1" applyProtection="1">
      <alignment vertical="center"/>
    </xf>
    <xf numFmtId="164" fontId="0" fillId="3" borderId="5" xfId="0" applyNumberFormat="1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167" fontId="0" fillId="0" borderId="0" xfId="0" applyNumberFormat="1" applyProtection="1"/>
    <xf numFmtId="0" fontId="0" fillId="9" borderId="0" xfId="0" applyFill="1" applyBorder="1" applyProtection="1">
      <protection locked="0"/>
    </xf>
    <xf numFmtId="0" fontId="0" fillId="7" borderId="0" xfId="0" applyFill="1" applyBorder="1" applyProtection="1">
      <protection locked="0"/>
    </xf>
    <xf numFmtId="9" fontId="0" fillId="0" borderId="0" xfId="0" applyNumberFormat="1" applyProtection="1"/>
    <xf numFmtId="3" fontId="0" fillId="0" borderId="0" xfId="0" applyNumberFormat="1" applyProtection="1"/>
    <xf numFmtId="4" fontId="0" fillId="0" borderId="0" xfId="0" quotePrefix="1" applyNumberFormat="1" applyProtection="1"/>
    <xf numFmtId="4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2" fillId="12" borderId="1" xfId="0" applyFont="1" applyFill="1" applyBorder="1" applyProtection="1"/>
    <xf numFmtId="4" fontId="0" fillId="0" borderId="0" xfId="0" applyNumberFormat="1" applyAlignment="1" applyProtection="1">
      <alignment vertical="center"/>
    </xf>
    <xf numFmtId="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vertical="center"/>
    </xf>
    <xf numFmtId="168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169" fontId="0" fillId="0" borderId="0" xfId="0" applyNumberFormat="1" applyAlignment="1" applyProtection="1"/>
    <xf numFmtId="2" fontId="0" fillId="0" borderId="0" xfId="0" applyNumberFormat="1" applyAlignment="1" applyProtection="1"/>
    <xf numFmtId="2" fontId="0" fillId="0" borderId="0" xfId="0" applyNumberFormat="1" applyProtection="1"/>
    <xf numFmtId="167" fontId="0" fillId="5" borderId="0" xfId="0" applyNumberFormat="1" applyFill="1" applyAlignment="1" applyProtection="1">
      <alignment vertical="center"/>
    </xf>
    <xf numFmtId="167" fontId="0" fillId="4" borderId="0" xfId="0" applyNumberFormat="1" applyFill="1" applyAlignment="1" applyProtection="1">
      <alignment vertical="center"/>
    </xf>
    <xf numFmtId="167" fontId="0" fillId="6" borderId="7" xfId="0" applyNumberFormat="1" applyFill="1" applyBorder="1" applyAlignment="1" applyProtection="1">
      <alignment vertical="center"/>
    </xf>
    <xf numFmtId="167" fontId="0" fillId="6" borderId="5" xfId="0" applyNumberFormat="1" applyFill="1" applyBorder="1" applyAlignment="1" applyProtection="1">
      <alignment vertical="center"/>
    </xf>
    <xf numFmtId="167" fontId="0" fillId="3" borderId="0" xfId="0" applyNumberFormat="1" applyFill="1" applyAlignment="1" applyProtection="1">
      <alignment vertical="center"/>
    </xf>
    <xf numFmtId="0" fontId="0" fillId="8" borderId="9" xfId="0" applyNumberFormat="1" applyFill="1" applyBorder="1" applyProtection="1">
      <protection locked="0"/>
    </xf>
    <xf numFmtId="0" fontId="1" fillId="5" borderId="10" xfId="0" applyFont="1" applyFill="1" applyBorder="1" applyProtection="1"/>
    <xf numFmtId="0" fontId="1" fillId="4" borderId="12" xfId="0" applyFont="1" applyFill="1" applyBorder="1" applyProtection="1"/>
    <xf numFmtId="0" fontId="1" fillId="3" borderId="12" xfId="0" applyFont="1" applyFill="1" applyBorder="1" applyProtection="1"/>
    <xf numFmtId="0" fontId="9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vertical="center"/>
    </xf>
    <xf numFmtId="164" fontId="0" fillId="5" borderId="21" xfId="0" applyNumberFormat="1" applyFill="1" applyBorder="1" applyAlignment="1" applyProtection="1">
      <alignment vertical="center"/>
    </xf>
    <xf numFmtId="167" fontId="0" fillId="4" borderId="12" xfId="0" applyNumberFormat="1" applyFill="1" applyBorder="1" applyAlignment="1" applyProtection="1">
      <alignment vertical="center"/>
    </xf>
    <xf numFmtId="164" fontId="0" fillId="4" borderId="21" xfId="0" applyNumberFormat="1" applyFill="1" applyBorder="1" applyAlignment="1" applyProtection="1">
      <alignment vertical="center"/>
    </xf>
    <xf numFmtId="167" fontId="0" fillId="6" borderId="19" xfId="0" applyNumberFormat="1" applyFill="1" applyBorder="1" applyAlignment="1" applyProtection="1">
      <alignment vertical="center"/>
    </xf>
    <xf numFmtId="167" fontId="0" fillId="3" borderId="12" xfId="0" applyNumberFormat="1" applyFill="1" applyBorder="1" applyAlignment="1" applyProtection="1">
      <alignment vertical="center"/>
    </xf>
    <xf numFmtId="164" fontId="0" fillId="3" borderId="21" xfId="0" applyNumberFormat="1" applyFill="1" applyBorder="1" applyAlignment="1" applyProtection="1">
      <alignment vertical="center"/>
    </xf>
    <xf numFmtId="167" fontId="0" fillId="6" borderId="21" xfId="0" applyNumberFormat="1" applyFill="1" applyBorder="1" applyAlignment="1" applyProtection="1">
      <alignment vertical="center"/>
    </xf>
    <xf numFmtId="9" fontId="0" fillId="10" borderId="16" xfId="0" applyNumberFormat="1" applyFill="1" applyBorder="1" applyAlignment="1" applyProtection="1">
      <alignment horizontal="center" vertical="center"/>
      <protection locked="0"/>
    </xf>
    <xf numFmtId="9" fontId="0" fillId="10" borderId="21" xfId="0" applyNumberForma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/>
    <xf numFmtId="0" fontId="0" fillId="0" borderId="0" xfId="0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/>
    </xf>
    <xf numFmtId="0" fontId="4" fillId="12" borderId="3" xfId="0" applyFont="1" applyFill="1" applyBorder="1" applyAlignment="1" applyProtection="1">
      <alignment horizontal="center"/>
    </xf>
    <xf numFmtId="0" fontId="4" fillId="12" borderId="4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8" fillId="0" borderId="0" xfId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6" fontId="0" fillId="7" borderId="14" xfId="0" applyNumberFormat="1" applyFont="1" applyFill="1" applyBorder="1" applyAlignment="1" applyProtection="1">
      <alignment horizontal="center" vertical="center"/>
      <protection locked="0"/>
    </xf>
    <xf numFmtId="166" fontId="0" fillId="7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1" applyFont="1" applyAlignment="1" applyProtection="1">
      <alignment horizontal="center" vertical="center"/>
      <protection locked="0"/>
    </xf>
    <xf numFmtId="0" fontId="17" fillId="11" borderId="1" xfId="1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729083587441353"/>
          <c:y val="0.18921293654815735"/>
          <c:w val="0.63201467776666043"/>
          <c:h val="0.49986778515357283"/>
        </c:manualLayout>
      </c:layout>
      <c:bar3DChart>
        <c:barDir val="col"/>
        <c:grouping val="stacked"/>
        <c:varyColors val="0"/>
        <c:ser>
          <c:idx val="0"/>
          <c:order val="0"/>
          <c:tx>
            <c:v>Stromkosten</c:v>
          </c:tx>
          <c:invertIfNegative val="0"/>
          <c:cat>
            <c:strRef>
              <c:f>Kalkulation!$B$2:$G$2</c:f>
              <c:strCache>
                <c:ptCount val="6"/>
                <c:pt idx="0">
                  <c:v>Ökostrom</c:v>
                </c:pt>
                <c:pt idx="1">
                  <c:v>Ökostrom</c:v>
                </c:pt>
                <c:pt idx="2">
                  <c:v>Enamo</c:v>
                </c:pt>
                <c:pt idx="3">
                  <c:v>Energie AG</c:v>
                </c:pt>
                <c:pt idx="4">
                  <c:v>Salzburg AG</c:v>
                </c:pt>
                <c:pt idx="5">
                  <c:v>Verbund</c:v>
                </c:pt>
              </c:strCache>
            </c:strRef>
          </c:cat>
          <c:val>
            <c:numRef>
              <c:f>Auswertung!$C$20:$H$20</c:f>
              <c:numCache>
                <c:formatCode>"€"\ #,##0.00</c:formatCode>
                <c:ptCount val="6"/>
                <c:pt idx="0">
                  <c:v>845.47161600000015</c:v>
                </c:pt>
                <c:pt idx="1">
                  <c:v>811.23801599999967</c:v>
                </c:pt>
                <c:pt idx="2">
                  <c:v>895.74124800000004</c:v>
                </c:pt>
                <c:pt idx="3">
                  <c:v>900.07900799999993</c:v>
                </c:pt>
                <c:pt idx="4">
                  <c:v>871.88118719999989</c:v>
                </c:pt>
                <c:pt idx="5">
                  <c:v>809.418048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926080"/>
        <c:axId val="108927616"/>
        <c:axId val="0"/>
      </c:bar3DChart>
      <c:catAx>
        <c:axId val="108926080"/>
        <c:scaling>
          <c:orientation val="minMax"/>
        </c:scaling>
        <c:delete val="0"/>
        <c:axPos val="b"/>
        <c:numFmt formatCode="&quot;€&quot;\ #,##0.00" sourceLinked="0"/>
        <c:majorTickMark val="none"/>
        <c:minorTickMark val="none"/>
        <c:tickLblPos val="nextTo"/>
        <c:crossAx val="108927616"/>
        <c:crosses val="autoZero"/>
        <c:auto val="1"/>
        <c:lblAlgn val="ctr"/>
        <c:lblOffset val="100"/>
        <c:noMultiLvlLbl val="0"/>
      </c:catAx>
      <c:valAx>
        <c:axId val="108927616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892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/>
    <a:scene3d>
      <a:camera prst="orthographicFront"/>
      <a:lightRig rig="threePt" dir="t"/>
    </a:scene3d>
    <a:sp3d prstMaterial="dkEdge">
      <a:bevelT w="152400" h="50800" prst="softRound"/>
    </a:sp3d>
  </c:spPr>
  <c:printSettings>
    <c:headerFooter>
      <c:oddHeader>&amp;L&amp;I&amp;Z&amp;"-,Fett"&amp;36&amp;M00B050Stromkostenvergleich</c:oddHead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Stromkostenübersicht 25 Jahre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511271322993847E-2"/>
          <c:y val="9.9104017223686988E-2"/>
          <c:w val="0.72501792010846533"/>
          <c:h val="0.75830696686720833"/>
        </c:manualLayout>
      </c:layout>
      <c:lineChart>
        <c:grouping val="standard"/>
        <c:varyColors val="0"/>
        <c:ser>
          <c:idx val="0"/>
          <c:order val="0"/>
          <c:tx>
            <c:strRef>
              <c:f>Kalkulation!$B$69:$B$70</c:f>
              <c:strCache>
                <c:ptCount val="1"/>
                <c:pt idx="0">
                  <c:v>Ökostrom basic</c:v>
                </c:pt>
              </c:strCache>
            </c:strRef>
          </c:tx>
          <c:spPr>
            <a:ln w="6350"/>
          </c:spPr>
          <c:val>
            <c:numRef>
              <c:f>Kalkulation!$B$72:$B$96</c:f>
              <c:numCache>
                <c:formatCode>#,##0.00</c:formatCode>
                <c:ptCount val="25"/>
                <c:pt idx="0">
                  <c:v>878.62659264000149</c:v>
                </c:pt>
                <c:pt idx="1">
                  <c:v>945.02051568000172</c:v>
                </c:pt>
                <c:pt idx="2">
                  <c:v>981.83163860640195</c:v>
                </c:pt>
                <c:pt idx="3">
                  <c:v>1041.058682310098</c:v>
                </c:pt>
                <c:pt idx="4">
                  <c:v>1103.4497874344465</c:v>
                </c:pt>
                <c:pt idx="5">
                  <c:v>1169.1672112351894</c:v>
                </c:pt>
                <c:pt idx="6">
                  <c:v>1238.3814049145499</c:v>
                </c:pt>
                <c:pt idx="7">
                  <c:v>1311.2714249402302</c:v>
                </c:pt>
                <c:pt idx="8">
                  <c:v>1388.0253649627937</c:v>
                </c:pt>
                <c:pt idx="9">
                  <c:v>1468.8408093619964</c:v>
                </c:pt>
                <c:pt idx="10">
                  <c:v>1553.9253095041806</c:v>
                </c:pt>
                <c:pt idx="11">
                  <c:v>1643.4968838469554</c:v>
                </c:pt>
                <c:pt idx="12">
                  <c:v>1737.7845430842203</c:v>
                </c:pt>
                <c:pt idx="13">
                  <c:v>1837.0288415842469</c:v>
                </c:pt>
                <c:pt idx="14">
                  <c:v>1941.4824564361913</c:v>
                </c:pt>
                <c:pt idx="15">
                  <c:v>2051.4107954861875</c:v>
                </c:pt>
                <c:pt idx="16">
                  <c:v>2167.0926358132474</c:v>
                </c:pt>
                <c:pt idx="17">
                  <c:v>2288.8207941677147</c:v>
                </c:pt>
                <c:pt idx="18">
                  <c:v>2416.9028309711821</c:v>
                </c:pt>
                <c:pt idx="19">
                  <c:v>2551.6617895567242</c:v>
                </c:pt>
                <c:pt idx="20">
                  <c:v>2693.436972412283</c:v>
                </c:pt>
                <c:pt idx="21">
                  <c:v>2842.5847562781742</c:v>
                </c:pt>
                <c:pt idx="22">
                  <c:v>2999.4794480422652</c:v>
                </c:pt>
                <c:pt idx="23">
                  <c:v>3164.514183473565</c:v>
                </c:pt>
                <c:pt idx="24">
                  <c:v>3338.1018709370137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Kalkulation!$C$69:$C$70</c:f>
              <c:strCache>
                <c:ptCount val="1"/>
                <c:pt idx="0">
                  <c:v>Ökostrom premium</c:v>
                </c:pt>
              </c:strCache>
            </c:strRef>
          </c:tx>
          <c:spPr>
            <a:ln w="6350"/>
          </c:spPr>
          <c:val>
            <c:numRef>
              <c:f>Kalkulation!$C$72:$C$96</c:f>
              <c:numCache>
                <c:formatCode>#,##0.00</c:formatCode>
                <c:ptCount val="25"/>
                <c:pt idx="0">
                  <c:v>842.71068864000119</c:v>
                </c:pt>
                <c:pt idx="1">
                  <c:v>896.94399427200131</c:v>
                </c:pt>
                <c:pt idx="2">
                  <c:v>954.1309206096015</c:v>
                </c:pt>
                <c:pt idx="3">
                  <c:v>1014.4239877965615</c:v>
                </c:pt>
                <c:pt idx="4">
                  <c:v>1077.9834387659989</c:v>
                </c:pt>
                <c:pt idx="5">
                  <c:v>1144.9776273155012</c:v>
                </c:pt>
                <c:pt idx="6">
                  <c:v>1215.5834256247019</c:v>
                </c:pt>
                <c:pt idx="7">
                  <c:v>1289.9866521882318</c:v>
                </c:pt>
                <c:pt idx="8">
                  <c:v>1368.3825211855835</c:v>
                </c:pt>
                <c:pt idx="9">
                  <c:v>1450.9761143605615</c:v>
                </c:pt>
                <c:pt idx="10">
                  <c:v>1537.9828765366028</c:v>
                </c:pt>
                <c:pt idx="11">
                  <c:v>1629.6291359506065</c:v>
                </c:pt>
                <c:pt idx="12">
                  <c:v>1726.1526506470539</c:v>
                </c:pt>
                <c:pt idx="13">
                  <c:v>1827.8031822363016</c:v>
                </c:pt>
                <c:pt idx="14">
                  <c:v>1934.8430983861497</c:v>
                </c:pt>
                <c:pt idx="15">
                  <c:v>2047.5480054842506</c:v>
                </c:pt>
                <c:pt idx="16">
                  <c:v>2166.2074129808325</c:v>
                </c:pt>
                <c:pt idx="17">
                  <c:v>2291.1254309966916</c:v>
                </c:pt>
                <c:pt idx="18">
                  <c:v>2422.6215028606794</c:v>
                </c:pt>
                <c:pt idx="19">
                  <c:v>2561.0311743241496</c:v>
                </c:pt>
                <c:pt idx="20">
                  <c:v>2706.7069012872021</c:v>
                </c:pt>
                <c:pt idx="21">
                  <c:v>2860.0188979633449</c:v>
                </c:pt>
                <c:pt idx="22">
                  <c:v>3021.3560275055297</c:v>
                </c:pt>
                <c:pt idx="23">
                  <c:v>3191.126737217704</c:v>
                </c:pt>
                <c:pt idx="24">
                  <c:v>3369.7600405822254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Kalkulation!$D$69:$D$70</c:f>
              <c:strCache>
                <c:ptCount val="1"/>
                <c:pt idx="0">
                  <c:v>Enamo Ökostrom Haushalt</c:v>
                </c:pt>
              </c:strCache>
            </c:strRef>
          </c:tx>
          <c:spPr>
            <a:ln w="6350"/>
          </c:spPr>
          <c:val>
            <c:numRef>
              <c:f>Kalkulation!$D$72:$D$96</c:f>
              <c:numCache>
                <c:formatCode>#,##0.00</c:formatCode>
                <c:ptCount val="25"/>
                <c:pt idx="0">
                  <c:v>930.40299072000141</c:v>
                </c:pt>
                <c:pt idx="1">
                  <c:v>986.90698512000154</c:v>
                </c:pt>
                <c:pt idx="2">
                  <c:v>1046.4358561372815</c:v>
                </c:pt>
                <c:pt idx="3">
                  <c:v>1109.1448411406514</c:v>
                </c:pt>
                <c:pt idx="4">
                  <c:v>1175.1970192381195</c:v>
                </c:pt>
                <c:pt idx="5">
                  <c:v>1244.7637049612704</c:v>
                </c:pt>
                <c:pt idx="6">
                  <c:v>1318.0248616658032</c:v>
                </c:pt>
                <c:pt idx="7">
                  <c:v>1395.169535634692</c:v>
                </c:pt>
                <c:pt idx="8">
                  <c:v>1476.3963119197376</c:v>
                </c:pt>
                <c:pt idx="9">
                  <c:v>1561.9137930091013</c:v>
                </c:pt>
                <c:pt idx="10">
                  <c:v>1651.9411014628006</c:v>
                </c:pt>
                <c:pt idx="11">
                  <c:v>1746.7084077152501</c:v>
                </c:pt>
                <c:pt idx="12">
                  <c:v>1846.4574843039081</c:v>
                </c:pt>
                <c:pt idx="13">
                  <c:v>1951.4422878460568</c:v>
                </c:pt>
                <c:pt idx="14">
                  <c:v>2061.9295701518522</c:v>
                </c:pt>
                <c:pt idx="15">
                  <c:v>2178.1995199312073</c:v>
                </c:pt>
                <c:pt idx="16">
                  <c:v>2300.5464366249653</c:v>
                </c:pt>
                <c:pt idx="17">
                  <c:v>2429.2794379673551</c:v>
                </c:pt>
                <c:pt idx="18">
                  <c:v>2564.7232029670877</c:v>
                </c:pt>
                <c:pt idx="19">
                  <c:v>2707.2187520788339</c:v>
                </c:pt>
                <c:pt idx="20">
                  <c:v>2857.1242664254351</c:v>
                </c:pt>
                <c:pt idx="21">
                  <c:v>3014.8159480242193</c:v>
                </c:pt>
                <c:pt idx="22">
                  <c:v>3180.6889230684928</c:v>
                </c:pt>
                <c:pt idx="23">
                  <c:v>3355.158190417842</c:v>
                </c:pt>
                <c:pt idx="24">
                  <c:v>3538.6596175585769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Kalkulation!$E$69:$E$70</c:f>
              <c:strCache>
                <c:ptCount val="1"/>
                <c:pt idx="0">
                  <c:v>Energie AG Privatstrom BASIS</c:v>
                </c:pt>
              </c:strCache>
            </c:strRef>
          </c:tx>
          <c:spPr>
            <a:ln w="6350"/>
          </c:spPr>
          <c:val>
            <c:numRef>
              <c:f>Kalkulation!$E$72:$E$96</c:f>
              <c:numCache>
                <c:formatCode>#,##0.00</c:formatCode>
                <c:ptCount val="25"/>
                <c:pt idx="0">
                  <c:v>935.19338112000139</c:v>
                </c:pt>
                <c:pt idx="1">
                  <c:v>990.98180784000135</c:v>
                </c:pt>
                <c:pt idx="2">
                  <c:v>1049.7402310492816</c:v>
                </c:pt>
                <c:pt idx="3">
                  <c:v>1111.6207620753712</c:v>
                </c:pt>
                <c:pt idx="4">
                  <c:v>1176.7831900422379</c:v>
                </c:pt>
                <c:pt idx="5">
                  <c:v>1245.3953672047101</c:v>
                </c:pt>
                <c:pt idx="6">
                  <c:v>1317.6336135785127</c:v>
                </c:pt>
                <c:pt idx="7">
                  <c:v>1393.6831418312768</c:v>
                </c:pt>
                <c:pt idx="8">
                  <c:v>1473.7385034481563</c:v>
                </c:pt>
                <c:pt idx="9">
                  <c:v>1558.004057236386</c:v>
                </c:pt>
                <c:pt idx="10">
                  <c:v>1646.6944612863435</c:v>
                </c:pt>
                <c:pt idx="11">
                  <c:v>1740.0351895625615</c:v>
                </c:pt>
                <c:pt idx="12">
                  <c:v>1838.2630743568286</c:v>
                </c:pt>
                <c:pt idx="13">
                  <c:v>1941.6268758971316</c:v>
                </c:pt>
                <c:pt idx="14">
                  <c:v>2050.3878804708993</c:v>
                </c:pt>
                <c:pt idx="15">
                  <c:v>2164.8205284889332</c:v>
                </c:pt>
                <c:pt idx="16">
                  <c:v>2285.2130739877589</c:v>
                </c:pt>
                <c:pt idx="17">
                  <c:v>2411.8682771430131</c:v>
                </c:pt>
                <c:pt idx="18">
                  <c:v>2545.1041314451477</c:v>
                </c:pt>
                <c:pt idx="19">
                  <c:v>2685.2546272712889</c:v>
                </c:pt>
                <c:pt idx="20">
                  <c:v>2832.6705536738154</c:v>
                </c:pt>
                <c:pt idx="21">
                  <c:v>2987.7203402972464</c:v>
                </c:pt>
                <c:pt idx="22">
                  <c:v>3150.7909414306441</c:v>
                </c:pt>
                <c:pt idx="23">
                  <c:v>3322.2887643030822</c:v>
                </c:pt>
                <c:pt idx="24">
                  <c:v>3502.6406438351601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Kalkulation!$F$69:$F$70</c:f>
              <c:strCache>
                <c:ptCount val="1"/>
                <c:pt idx="0">
                  <c:v>Salzburg AG Privat OK</c:v>
                </c:pt>
              </c:strCache>
            </c:strRef>
          </c:tx>
          <c:spPr>
            <a:ln w="6350"/>
          </c:spPr>
          <c:val>
            <c:numRef>
              <c:f>Kalkulation!$F$72:$F$96</c:f>
              <c:numCache>
                <c:formatCode>#,##0.00</c:formatCode>
                <c:ptCount val="25"/>
                <c:pt idx="0">
                  <c:v>910.81556668800124</c:v>
                </c:pt>
                <c:pt idx="1">
                  <c:v>968.58146118240131</c:v>
                </c:pt>
                <c:pt idx="2">
                  <c:v>1029.4801527247214</c:v>
                </c:pt>
                <c:pt idx="3">
                  <c:v>1093.6731712138217</c:v>
                </c:pt>
                <c:pt idx="4">
                  <c:v>1161.3302208444341</c:v>
                </c:pt>
                <c:pt idx="5">
                  <c:v>1232.6295907779756</c:v>
                </c:pt>
                <c:pt idx="6">
                  <c:v>1307.7585863860204</c:v>
                </c:pt>
                <c:pt idx="7">
                  <c:v>1386.9139820958508</c:v>
                </c:pt>
                <c:pt idx="8">
                  <c:v>1470.3024969189828</c:v>
                </c:pt>
                <c:pt idx="9">
                  <c:v>1558.1412937976386</c:v>
                </c:pt>
                <c:pt idx="10">
                  <c:v>1650.6585039608813</c:v>
                </c:pt>
                <c:pt idx="11">
                  <c:v>1748.0937775417531</c:v>
                </c:pt>
                <c:pt idx="12">
                  <c:v>1850.698861769325</c:v>
                </c:pt>
                <c:pt idx="13">
                  <c:v>1958.7382081152853</c:v>
                </c:pt>
                <c:pt idx="14">
                  <c:v>2072.4896098436939</c:v>
                </c:pt>
                <c:pt idx="15">
                  <c:v>2192.2448714849752</c:v>
                </c:pt>
                <c:pt idx="16">
                  <c:v>2318.3105118313028</c:v>
                </c:pt>
                <c:pt idx="17">
                  <c:v>2451.008502130388</c:v>
                </c:pt>
                <c:pt idx="18">
                  <c:v>2590.6770412385781</c:v>
                </c:pt>
                <c:pt idx="19">
                  <c:v>2737.6713695822118</c:v>
                </c:pt>
                <c:pt idx="20">
                  <c:v>2892.3646238686597</c:v>
                </c:pt>
                <c:pt idx="21">
                  <c:v>3055.1487345855776</c:v>
                </c:pt>
                <c:pt idx="22">
                  <c:v>3226.4353684288117</c:v>
                </c:pt>
                <c:pt idx="23">
                  <c:v>3406.6569179064854</c:v>
                </c:pt>
                <c:pt idx="24">
                  <c:v>3596.2675404791685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Kalkulation!$G$69:$G$70</c:f>
              <c:strCache>
                <c:ptCount val="1"/>
                <c:pt idx="0">
                  <c:v>Verbund H2Ö-direkt</c:v>
                </c:pt>
              </c:strCache>
            </c:strRef>
          </c:tx>
          <c:spPr>
            <a:ln w="6350"/>
          </c:spPr>
          <c:val>
            <c:numRef>
              <c:f>Kalkulation!$G$72:$G$96</c:f>
              <c:numCache>
                <c:formatCode>#,##0.00</c:formatCode>
                <c:ptCount val="25"/>
                <c:pt idx="0">
                  <c:v>842.42856268800131</c:v>
                </c:pt>
                <c:pt idx="1">
                  <c:v>896.77510698240155</c:v>
                </c:pt>
                <c:pt idx="2">
                  <c:v>954.08348081472161</c:v>
                </c:pt>
                <c:pt idx="3">
                  <c:v>1014.5066657083217</c:v>
                </c:pt>
                <c:pt idx="4">
                  <c:v>1078.2053900636593</c:v>
                </c:pt>
                <c:pt idx="5">
                  <c:v>1145.3485184581621</c:v>
                </c:pt>
                <c:pt idx="6">
                  <c:v>1216.1134604502163</c:v>
                </c:pt>
                <c:pt idx="7">
                  <c:v>1290.6865998632561</c:v>
                </c:pt>
                <c:pt idx="8">
                  <c:v>1369.2637455747586</c:v>
                </c:pt>
                <c:pt idx="9">
                  <c:v>1452.0506048862032</c:v>
                </c:pt>
                <c:pt idx="10">
                  <c:v>1539.2632806038741</c:v>
                </c:pt>
                <c:pt idx="11">
                  <c:v>1631.1287930168958</c:v>
                </c:pt>
                <c:pt idx="12">
                  <c:v>1727.8856280182249</c:v>
                </c:pt>
                <c:pt idx="13">
                  <c:v>1829.7843126766304</c:v>
                </c:pt>
                <c:pt idx="14">
                  <c:v>1937.0880196331057</c:v>
                </c:pt>
                <c:pt idx="15">
                  <c:v>2050.0732017638579</c:v>
                </c:pt>
                <c:pt idx="16">
                  <c:v>2169.0302586241296</c:v>
                </c:pt>
                <c:pt idx="17">
                  <c:v>2294.2642362628562</c:v>
                </c:pt>
                <c:pt idx="18">
                  <c:v>2426.0955620776699</c:v>
                </c:pt>
                <c:pt idx="19">
                  <c:v>2564.8608164632578</c:v>
                </c:pt>
                <c:pt idx="20">
                  <c:v>2710.9135430937586</c:v>
                </c:pt>
                <c:pt idx="21">
                  <c:v>2864.6250997719317</c:v>
                </c:pt>
                <c:pt idx="22">
                  <c:v>3026.3855518744831</c:v>
                </c:pt>
                <c:pt idx="23">
                  <c:v>3196.6046105244404</c:v>
                </c:pt>
                <c:pt idx="24">
                  <c:v>3375.7126177280211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Kalkulation!$H$69:$H$70</c:f>
              <c:strCache>
                <c:ptCount val="1"/>
                <c:pt idx="0">
                  <c:v>Mittelwert ohne PV</c:v>
                </c:pt>
              </c:strCache>
            </c:strRef>
          </c:tx>
          <c:val>
            <c:numRef>
              <c:f>Kalkulation!$H$72:$H$96</c:f>
              <c:numCache>
                <c:formatCode>0.00</c:formatCode>
                <c:ptCount val="25"/>
                <c:pt idx="0">
                  <c:v>1641.5791140000013</c:v>
                </c:pt>
                <c:pt idx="1">
                  <c:v>1723.6580697000015</c:v>
                </c:pt>
                <c:pt idx="2">
                  <c:v>1809.8409731850015</c:v>
                </c:pt>
                <c:pt idx="3">
                  <c:v>1900.3330218442518</c:v>
                </c:pt>
                <c:pt idx="4">
                  <c:v>1995.3496729364645</c:v>
                </c:pt>
                <c:pt idx="5">
                  <c:v>2095.1171565832879</c:v>
                </c:pt>
                <c:pt idx="6">
                  <c:v>2199.8730144124524</c:v>
                </c:pt>
                <c:pt idx="7">
                  <c:v>2309.866665133075</c:v>
                </c:pt>
                <c:pt idx="8">
                  <c:v>2425.3599983897293</c:v>
                </c:pt>
                <c:pt idx="9">
                  <c:v>2546.6279983092149</c:v>
                </c:pt>
                <c:pt idx="10">
                  <c:v>2673.9593982246765</c:v>
                </c:pt>
                <c:pt idx="11">
                  <c:v>2807.65736813591</c:v>
                </c:pt>
                <c:pt idx="12">
                  <c:v>2948.0402365427058</c:v>
                </c:pt>
                <c:pt idx="13">
                  <c:v>3095.4422483698418</c:v>
                </c:pt>
                <c:pt idx="14">
                  <c:v>3250.2143607883336</c:v>
                </c:pt>
                <c:pt idx="15">
                  <c:v>3412.7250788277502</c:v>
                </c:pt>
                <c:pt idx="16">
                  <c:v>3583.3613327691382</c:v>
                </c:pt>
                <c:pt idx="17">
                  <c:v>3762.5293994075951</c:v>
                </c:pt>
                <c:pt idx="18">
                  <c:v>3950.6558693779748</c:v>
                </c:pt>
                <c:pt idx="19">
                  <c:v>4148.1886628468737</c:v>
                </c:pt>
                <c:pt idx="20">
                  <c:v>4355.5980959892177</c:v>
                </c:pt>
                <c:pt idx="21">
                  <c:v>4573.3780007886789</c:v>
                </c:pt>
                <c:pt idx="22">
                  <c:v>4802.0469008281125</c:v>
                </c:pt>
                <c:pt idx="23">
                  <c:v>5042.1492458695184</c:v>
                </c:pt>
                <c:pt idx="24">
                  <c:v>5294.2567081629941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55424"/>
        <c:axId val="110057344"/>
      </c:lineChart>
      <c:catAx>
        <c:axId val="11005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Jahre</a:t>
                </a:r>
              </a:p>
            </c:rich>
          </c:tx>
          <c:layout>
            <c:manualLayout>
              <c:xMode val="edge"/>
              <c:yMode val="edge"/>
              <c:x val="0.81446642912653855"/>
              <c:y val="0.89396077545541097"/>
            </c:manualLayout>
          </c:layout>
          <c:overlay val="0"/>
        </c:title>
        <c:majorTickMark val="out"/>
        <c:minorTickMark val="none"/>
        <c:tickLblPos val="nextTo"/>
        <c:crossAx val="110057344"/>
        <c:crosses val="autoZero"/>
        <c:auto val="1"/>
        <c:lblAlgn val="ctr"/>
        <c:lblOffset val="100"/>
        <c:noMultiLvlLbl val="0"/>
      </c:catAx>
      <c:valAx>
        <c:axId val="1100573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€</a:t>
                </a:r>
              </a:p>
            </c:rich>
          </c:tx>
          <c:layout>
            <c:manualLayout>
              <c:xMode val="edge"/>
              <c:yMode val="edge"/>
              <c:x val="3.4191180649686279E-2"/>
              <c:y val="2.17572782578218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1005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effectLst>
          <a:innerShdw blurRad="63500" dist="50800" dir="18900000">
            <a:prstClr val="black">
              <a:alpha val="50000"/>
            </a:prstClr>
          </a:innerShdw>
        </a:effectLst>
      </c:spPr>
    </c:legend>
    <c:plotVisOnly val="1"/>
    <c:dispBlanksAs val="gap"/>
    <c:showDLblsOverMax val="0"/>
  </c:chart>
  <c:spPr>
    <a:effectLst>
      <a:glow rad="63500">
        <a:schemeClr val="accent5">
          <a:satMod val="175000"/>
          <a:alpha val="40000"/>
        </a:schemeClr>
      </a:glow>
      <a:innerShdw blurRad="63500" dist="50800" dir="2700000">
        <a:prstClr val="black">
          <a:alpha val="50000"/>
        </a:prstClr>
      </a:innerShdw>
    </a:effectLst>
    <a:scene3d>
      <a:camera prst="orthographicFront"/>
      <a:lightRig rig="balanced" dir="t"/>
    </a:scene3d>
    <a:sp3d prstMaterial="metal">
      <a:bevelT/>
      <a:bevelB w="165100" prst="coolSlant"/>
    </a:sp3d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Kalkulation!$B$2:$B$3</c:f>
          <c:strCache>
            <c:ptCount val="1"/>
            <c:pt idx="0">
              <c:v>Ökostrom basic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Kalkulation!$B$72:$B$96</c:f>
              <c:numCache>
                <c:formatCode>#,##0.00</c:formatCode>
                <c:ptCount val="25"/>
                <c:pt idx="0">
                  <c:v>878.62659264000149</c:v>
                </c:pt>
                <c:pt idx="1">
                  <c:v>945.02051568000172</c:v>
                </c:pt>
                <c:pt idx="2">
                  <c:v>981.83163860640195</c:v>
                </c:pt>
                <c:pt idx="3">
                  <c:v>1041.058682310098</c:v>
                </c:pt>
                <c:pt idx="4">
                  <c:v>1103.4497874344465</c:v>
                </c:pt>
                <c:pt idx="5">
                  <c:v>1169.1672112351894</c:v>
                </c:pt>
                <c:pt idx="6">
                  <c:v>1238.3814049145499</c:v>
                </c:pt>
                <c:pt idx="7">
                  <c:v>1311.2714249402302</c:v>
                </c:pt>
                <c:pt idx="8">
                  <c:v>1388.0253649627937</c:v>
                </c:pt>
                <c:pt idx="9">
                  <c:v>1468.8408093619964</c:v>
                </c:pt>
                <c:pt idx="10">
                  <c:v>1553.9253095041806</c:v>
                </c:pt>
                <c:pt idx="11">
                  <c:v>1643.4968838469554</c:v>
                </c:pt>
                <c:pt idx="12">
                  <c:v>1737.7845430842203</c:v>
                </c:pt>
                <c:pt idx="13">
                  <c:v>1837.0288415842469</c:v>
                </c:pt>
                <c:pt idx="14">
                  <c:v>1941.4824564361913</c:v>
                </c:pt>
                <c:pt idx="15">
                  <c:v>2051.4107954861875</c:v>
                </c:pt>
                <c:pt idx="16">
                  <c:v>2167.0926358132474</c:v>
                </c:pt>
                <c:pt idx="17">
                  <c:v>2288.8207941677147</c:v>
                </c:pt>
                <c:pt idx="18">
                  <c:v>2416.9028309711821</c:v>
                </c:pt>
                <c:pt idx="19">
                  <c:v>2551.6617895567242</c:v>
                </c:pt>
                <c:pt idx="20">
                  <c:v>2693.436972412283</c:v>
                </c:pt>
                <c:pt idx="21">
                  <c:v>2842.5847562781742</c:v>
                </c:pt>
                <c:pt idx="22">
                  <c:v>2999.4794480422652</c:v>
                </c:pt>
                <c:pt idx="23">
                  <c:v>3164.514183473565</c:v>
                </c:pt>
                <c:pt idx="24">
                  <c:v>3338.1018709370137</c:v>
                </c:pt>
              </c:numCache>
            </c:numRef>
          </c:val>
          <c:smooth val="0"/>
        </c:ser>
        <c:ser>
          <c:idx val="1"/>
          <c:order val="1"/>
          <c:tx>
            <c:v>Stromkosten ohne PV-Anlage</c:v>
          </c:tx>
          <c:marker>
            <c:symbol val="none"/>
          </c:marker>
          <c:val>
            <c:numRef>
              <c:f>Kalkulation!$J$72:$J$96</c:f>
              <c:numCache>
                <c:formatCode>#,##0.00</c:formatCode>
                <c:ptCount val="25"/>
                <c:pt idx="0">
                  <c:v>1585.1152800000016</c:v>
                </c:pt>
                <c:pt idx="1">
                  <c:v>1664.3710440000018</c:v>
                </c:pt>
                <c:pt idx="2">
                  <c:v>1747.589596200002</c:v>
                </c:pt>
                <c:pt idx="3">
                  <c:v>1834.9690760100023</c:v>
                </c:pt>
                <c:pt idx="4">
                  <c:v>1926.7175298105024</c:v>
                </c:pt>
                <c:pt idx="5">
                  <c:v>2023.0534063010275</c:v>
                </c:pt>
                <c:pt idx="6">
                  <c:v>2124.2060766160789</c:v>
                </c:pt>
                <c:pt idx="7">
                  <c:v>2230.4163804468831</c:v>
                </c:pt>
                <c:pt idx="8">
                  <c:v>2341.9371994692274</c:v>
                </c:pt>
                <c:pt idx="9">
                  <c:v>2459.0340594426889</c:v>
                </c:pt>
                <c:pt idx="10">
                  <c:v>2581.9857624148235</c:v>
                </c:pt>
                <c:pt idx="11">
                  <c:v>2711.0850505355647</c:v>
                </c:pt>
                <c:pt idx="12">
                  <c:v>2846.6393030623431</c:v>
                </c:pt>
                <c:pt idx="13">
                  <c:v>2988.9712682154604</c:v>
                </c:pt>
                <c:pt idx="14">
                  <c:v>3138.4198316262336</c:v>
                </c:pt>
                <c:pt idx="15">
                  <c:v>3295.3408232075453</c:v>
                </c:pt>
                <c:pt idx="16">
                  <c:v>3460.107864367923</c:v>
                </c:pt>
                <c:pt idx="17">
                  <c:v>3633.1132575863194</c:v>
                </c:pt>
                <c:pt idx="18">
                  <c:v>3814.7689204656353</c:v>
                </c:pt>
                <c:pt idx="19">
                  <c:v>4005.5073664889173</c:v>
                </c:pt>
                <c:pt idx="20">
                  <c:v>4205.7827348133633</c:v>
                </c:pt>
                <c:pt idx="21">
                  <c:v>4416.0718715540315</c:v>
                </c:pt>
                <c:pt idx="22">
                  <c:v>4636.8754651317331</c:v>
                </c:pt>
                <c:pt idx="23">
                  <c:v>4868.7192383883203</c:v>
                </c:pt>
                <c:pt idx="24">
                  <c:v>5112.1552003077368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1632"/>
        <c:axId val="110663168"/>
      </c:lineChart>
      <c:catAx>
        <c:axId val="11066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663168"/>
        <c:crosses val="autoZero"/>
        <c:auto val="1"/>
        <c:lblAlgn val="ctr"/>
        <c:lblOffset val="100"/>
        <c:noMultiLvlLbl val="0"/>
      </c:catAx>
      <c:valAx>
        <c:axId val="11066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1066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Kalkulation!$C$2:$C$3</c:f>
          <c:strCache>
            <c:ptCount val="1"/>
            <c:pt idx="0">
              <c:v>Ökostrom premium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Kalkulation!$C$72:$C$96</c:f>
              <c:numCache>
                <c:formatCode>#,##0.00</c:formatCode>
                <c:ptCount val="25"/>
                <c:pt idx="0">
                  <c:v>842.71068864000119</c:v>
                </c:pt>
                <c:pt idx="1">
                  <c:v>896.94399427200131</c:v>
                </c:pt>
                <c:pt idx="2">
                  <c:v>954.1309206096015</c:v>
                </c:pt>
                <c:pt idx="3">
                  <c:v>1014.4239877965615</c:v>
                </c:pt>
                <c:pt idx="4">
                  <c:v>1077.9834387659989</c:v>
                </c:pt>
                <c:pt idx="5">
                  <c:v>1144.9776273155012</c:v>
                </c:pt>
                <c:pt idx="6">
                  <c:v>1215.5834256247019</c:v>
                </c:pt>
                <c:pt idx="7">
                  <c:v>1289.9866521882318</c:v>
                </c:pt>
                <c:pt idx="8">
                  <c:v>1368.3825211855835</c:v>
                </c:pt>
                <c:pt idx="9">
                  <c:v>1450.9761143605615</c:v>
                </c:pt>
                <c:pt idx="10">
                  <c:v>1537.9828765366028</c:v>
                </c:pt>
                <c:pt idx="11">
                  <c:v>1629.6291359506065</c:v>
                </c:pt>
                <c:pt idx="12">
                  <c:v>1726.1526506470539</c:v>
                </c:pt>
                <c:pt idx="13">
                  <c:v>1827.8031822363016</c:v>
                </c:pt>
                <c:pt idx="14">
                  <c:v>1934.8430983861497</c:v>
                </c:pt>
                <c:pt idx="15">
                  <c:v>2047.5480054842506</c:v>
                </c:pt>
                <c:pt idx="16">
                  <c:v>2166.2074129808325</c:v>
                </c:pt>
                <c:pt idx="17">
                  <c:v>2291.1254309966916</c:v>
                </c:pt>
                <c:pt idx="18">
                  <c:v>2422.6215028606794</c:v>
                </c:pt>
                <c:pt idx="19">
                  <c:v>2561.0311743241496</c:v>
                </c:pt>
                <c:pt idx="20">
                  <c:v>2706.7069012872021</c:v>
                </c:pt>
                <c:pt idx="21">
                  <c:v>2860.0188979633449</c:v>
                </c:pt>
                <c:pt idx="22">
                  <c:v>3021.3560275055297</c:v>
                </c:pt>
                <c:pt idx="23">
                  <c:v>3191.126737217704</c:v>
                </c:pt>
                <c:pt idx="24">
                  <c:v>3369.7600405822254</c:v>
                </c:pt>
              </c:numCache>
            </c:numRef>
          </c:val>
          <c:smooth val="0"/>
        </c:ser>
        <c:ser>
          <c:idx val="1"/>
          <c:order val="1"/>
          <c:tx>
            <c:v>Stromkosten ohne PV-Anlage</c:v>
          </c:tx>
          <c:marker>
            <c:symbol val="none"/>
          </c:marker>
          <c:val>
            <c:numRef>
              <c:f>Kalkulation!$N$72:$N$96</c:f>
              <c:numCache>
                <c:formatCode>#,##0.00</c:formatCode>
                <c:ptCount val="25"/>
                <c:pt idx="0">
                  <c:v>1685.9152800000011</c:v>
                </c:pt>
                <c:pt idx="1">
                  <c:v>1770.2110440000013</c:v>
                </c:pt>
                <c:pt idx="2">
                  <c:v>1858.7215962000014</c:v>
                </c:pt>
                <c:pt idx="3">
                  <c:v>1951.6576760100015</c:v>
                </c:pt>
                <c:pt idx="4">
                  <c:v>2049.2405598105015</c:v>
                </c:pt>
                <c:pt idx="5">
                  <c:v>2151.7025878010268</c:v>
                </c:pt>
                <c:pt idx="6">
                  <c:v>2259.2877171910782</c:v>
                </c:pt>
                <c:pt idx="7">
                  <c:v>2372.2521030506323</c:v>
                </c:pt>
                <c:pt idx="8">
                  <c:v>2490.8647082031639</c:v>
                </c:pt>
                <c:pt idx="9">
                  <c:v>2615.407943613322</c:v>
                </c:pt>
                <c:pt idx="10">
                  <c:v>2746.1783407939884</c:v>
                </c:pt>
                <c:pt idx="11">
                  <c:v>2883.4872578336881</c:v>
                </c:pt>
                <c:pt idx="12">
                  <c:v>3027.6616207253728</c:v>
                </c:pt>
                <c:pt idx="13">
                  <c:v>3179.0447017616416</c:v>
                </c:pt>
                <c:pt idx="14">
                  <c:v>3337.9969368497236</c:v>
                </c:pt>
                <c:pt idx="15">
                  <c:v>3504.8967836922097</c:v>
                </c:pt>
                <c:pt idx="16">
                  <c:v>3680.1416228768203</c:v>
                </c:pt>
                <c:pt idx="17">
                  <c:v>3864.1487040206616</c:v>
                </c:pt>
                <c:pt idx="18">
                  <c:v>4057.3561392216948</c:v>
                </c:pt>
                <c:pt idx="19">
                  <c:v>4260.2239461827794</c:v>
                </c:pt>
                <c:pt idx="20">
                  <c:v>4473.2351434919183</c:v>
                </c:pt>
                <c:pt idx="21">
                  <c:v>4696.8969006665147</c:v>
                </c:pt>
                <c:pt idx="22">
                  <c:v>4931.741745699841</c:v>
                </c:pt>
                <c:pt idx="23">
                  <c:v>5178.3288329848328</c:v>
                </c:pt>
                <c:pt idx="24">
                  <c:v>5437.245274634075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1376"/>
        <c:axId val="108663168"/>
      </c:lineChart>
      <c:catAx>
        <c:axId val="10866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663168"/>
        <c:crosses val="autoZero"/>
        <c:auto val="1"/>
        <c:lblAlgn val="ctr"/>
        <c:lblOffset val="100"/>
        <c:noMultiLvlLbl val="0"/>
      </c:catAx>
      <c:valAx>
        <c:axId val="10866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866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Kalkulation!$D$2:$D$3</c:f>
          <c:strCache>
            <c:ptCount val="1"/>
            <c:pt idx="0">
              <c:v>Enamo Ökostrom Haushalt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Kalkulation!$D$72:$D$96</c:f>
              <c:numCache>
                <c:formatCode>#,##0.00</c:formatCode>
                <c:ptCount val="25"/>
                <c:pt idx="0">
                  <c:v>930.40299072000141</c:v>
                </c:pt>
                <c:pt idx="1">
                  <c:v>986.90698512000154</c:v>
                </c:pt>
                <c:pt idx="2">
                  <c:v>1046.4358561372815</c:v>
                </c:pt>
                <c:pt idx="3">
                  <c:v>1109.1448411406514</c:v>
                </c:pt>
                <c:pt idx="4">
                  <c:v>1175.1970192381195</c:v>
                </c:pt>
                <c:pt idx="5">
                  <c:v>1244.7637049612704</c:v>
                </c:pt>
                <c:pt idx="6">
                  <c:v>1318.0248616658032</c:v>
                </c:pt>
                <c:pt idx="7">
                  <c:v>1395.169535634692</c:v>
                </c:pt>
                <c:pt idx="8">
                  <c:v>1476.3963119197376</c:v>
                </c:pt>
                <c:pt idx="9">
                  <c:v>1561.9137930091013</c:v>
                </c:pt>
                <c:pt idx="10">
                  <c:v>1651.9411014628006</c:v>
                </c:pt>
                <c:pt idx="11">
                  <c:v>1746.7084077152501</c:v>
                </c:pt>
                <c:pt idx="12">
                  <c:v>1846.4574843039081</c:v>
                </c:pt>
                <c:pt idx="13">
                  <c:v>1951.4422878460568</c:v>
                </c:pt>
                <c:pt idx="14">
                  <c:v>2061.9295701518522</c:v>
                </c:pt>
                <c:pt idx="15">
                  <c:v>2178.1995199312073</c:v>
                </c:pt>
                <c:pt idx="16">
                  <c:v>2300.5464366249653</c:v>
                </c:pt>
                <c:pt idx="17">
                  <c:v>2429.2794379673551</c:v>
                </c:pt>
                <c:pt idx="18">
                  <c:v>2564.7232029670877</c:v>
                </c:pt>
                <c:pt idx="19">
                  <c:v>2707.2187520788339</c:v>
                </c:pt>
                <c:pt idx="20">
                  <c:v>2857.1242664254351</c:v>
                </c:pt>
                <c:pt idx="21">
                  <c:v>3014.8159480242193</c:v>
                </c:pt>
                <c:pt idx="22">
                  <c:v>3180.6889230684928</c:v>
                </c:pt>
                <c:pt idx="23">
                  <c:v>3355.158190417842</c:v>
                </c:pt>
                <c:pt idx="24">
                  <c:v>3538.6596175585769</c:v>
                </c:pt>
              </c:numCache>
            </c:numRef>
          </c:val>
          <c:smooth val="0"/>
        </c:ser>
        <c:ser>
          <c:idx val="1"/>
          <c:order val="1"/>
          <c:tx>
            <c:v>Stromkosten ohne PV-Anlage</c:v>
          </c:tx>
          <c:marker>
            <c:symbol val="none"/>
          </c:marker>
          <c:val>
            <c:numRef>
              <c:f>Kalkulation!$R$72:$R$96</c:f>
              <c:numCache>
                <c:formatCode>#,##0.00</c:formatCode>
                <c:ptCount val="25"/>
                <c:pt idx="0">
                  <c:v>1681.3792800000015</c:v>
                </c:pt>
                <c:pt idx="1">
                  <c:v>1765.4482440000015</c:v>
                </c:pt>
                <c:pt idx="2">
                  <c:v>1853.7206562000017</c:v>
                </c:pt>
                <c:pt idx="3">
                  <c:v>1946.4066890100019</c:v>
                </c:pt>
                <c:pt idx="4">
                  <c:v>2043.7270234605021</c:v>
                </c:pt>
                <c:pt idx="5">
                  <c:v>2145.9133746335274</c:v>
                </c:pt>
                <c:pt idx="6">
                  <c:v>2253.2090433652038</c:v>
                </c:pt>
                <c:pt idx="7">
                  <c:v>2365.869495533464</c:v>
                </c:pt>
                <c:pt idx="8">
                  <c:v>2484.1629703101376</c:v>
                </c:pt>
                <c:pt idx="9">
                  <c:v>2608.3711188256443</c:v>
                </c:pt>
                <c:pt idx="10">
                  <c:v>2738.7896747669265</c:v>
                </c:pt>
                <c:pt idx="11">
                  <c:v>2875.7291585052731</c:v>
                </c:pt>
                <c:pt idx="12">
                  <c:v>3019.5156164305367</c:v>
                </c:pt>
                <c:pt idx="13">
                  <c:v>3170.4913972520635</c:v>
                </c:pt>
                <c:pt idx="14">
                  <c:v>3329.0159671146666</c:v>
                </c:pt>
                <c:pt idx="15">
                  <c:v>3495.4667654704003</c:v>
                </c:pt>
                <c:pt idx="16">
                  <c:v>3670.2401037439204</c:v>
                </c:pt>
                <c:pt idx="17">
                  <c:v>3853.7521089311167</c:v>
                </c:pt>
                <c:pt idx="18">
                  <c:v>4046.4397143776728</c:v>
                </c:pt>
                <c:pt idx="19">
                  <c:v>4248.7617000965565</c:v>
                </c:pt>
                <c:pt idx="20">
                  <c:v>4461.1997851013848</c:v>
                </c:pt>
                <c:pt idx="21">
                  <c:v>4684.2597743564538</c:v>
                </c:pt>
                <c:pt idx="22">
                  <c:v>4918.4727630742764</c:v>
                </c:pt>
                <c:pt idx="23">
                  <c:v>5164.3964012279903</c:v>
                </c:pt>
                <c:pt idx="24">
                  <c:v>5422.6162212893896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7568"/>
        <c:axId val="108719104"/>
      </c:lineChart>
      <c:catAx>
        <c:axId val="10871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719104"/>
        <c:crosses val="autoZero"/>
        <c:auto val="1"/>
        <c:lblAlgn val="ctr"/>
        <c:lblOffset val="100"/>
        <c:noMultiLvlLbl val="0"/>
      </c:catAx>
      <c:valAx>
        <c:axId val="10871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871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Kalkulation!$E$2:$E$3</c:f>
          <c:strCache>
            <c:ptCount val="1"/>
            <c:pt idx="0">
              <c:v>Energie AG Privatstrom BASIS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Kalkulation!$E$72:$E$96</c:f>
              <c:numCache>
                <c:formatCode>#,##0.00</c:formatCode>
                <c:ptCount val="25"/>
                <c:pt idx="0">
                  <c:v>935.19338112000139</c:v>
                </c:pt>
                <c:pt idx="1">
                  <c:v>990.98180784000135</c:v>
                </c:pt>
                <c:pt idx="2">
                  <c:v>1049.7402310492816</c:v>
                </c:pt>
                <c:pt idx="3">
                  <c:v>1111.6207620753712</c:v>
                </c:pt>
                <c:pt idx="4">
                  <c:v>1176.7831900422379</c:v>
                </c:pt>
                <c:pt idx="5">
                  <c:v>1245.3953672047101</c:v>
                </c:pt>
                <c:pt idx="6">
                  <c:v>1317.6336135785127</c:v>
                </c:pt>
                <c:pt idx="7">
                  <c:v>1393.6831418312768</c:v>
                </c:pt>
                <c:pt idx="8">
                  <c:v>1473.7385034481563</c:v>
                </c:pt>
                <c:pt idx="9">
                  <c:v>1558.004057236386</c:v>
                </c:pt>
                <c:pt idx="10">
                  <c:v>1646.6944612863435</c:v>
                </c:pt>
                <c:pt idx="11">
                  <c:v>1740.0351895625615</c:v>
                </c:pt>
                <c:pt idx="12">
                  <c:v>1838.2630743568286</c:v>
                </c:pt>
                <c:pt idx="13">
                  <c:v>1941.6268758971316</c:v>
                </c:pt>
                <c:pt idx="14">
                  <c:v>2050.3878804708993</c:v>
                </c:pt>
                <c:pt idx="15">
                  <c:v>2164.8205284889332</c:v>
                </c:pt>
                <c:pt idx="16">
                  <c:v>2285.2130739877589</c:v>
                </c:pt>
                <c:pt idx="17">
                  <c:v>2411.8682771430131</c:v>
                </c:pt>
                <c:pt idx="18">
                  <c:v>2545.1041314451477</c:v>
                </c:pt>
                <c:pt idx="19">
                  <c:v>2685.2546272712889</c:v>
                </c:pt>
                <c:pt idx="20">
                  <c:v>2832.6705536738154</c:v>
                </c:pt>
                <c:pt idx="21">
                  <c:v>2987.7203402972464</c:v>
                </c:pt>
                <c:pt idx="22">
                  <c:v>3150.7909414306441</c:v>
                </c:pt>
                <c:pt idx="23">
                  <c:v>3322.2887643030822</c:v>
                </c:pt>
                <c:pt idx="24">
                  <c:v>3502.6406438351601</c:v>
                </c:pt>
              </c:numCache>
            </c:numRef>
          </c:val>
          <c:smooth val="0"/>
        </c:ser>
        <c:ser>
          <c:idx val="1"/>
          <c:order val="1"/>
          <c:tx>
            <c:v>Stromkosten ohne PV-Analge</c:v>
          </c:tx>
          <c:marker>
            <c:symbol val="none"/>
          </c:marker>
          <c:val>
            <c:numRef>
              <c:f>Kalkulation!$V$72:$V$96</c:f>
              <c:numCache>
                <c:formatCode>#,##0.00</c:formatCode>
                <c:ptCount val="25"/>
                <c:pt idx="0">
                  <c:v>1629.7192800000014</c:v>
                </c:pt>
                <c:pt idx="1">
                  <c:v>1711.2052440000016</c:v>
                </c:pt>
                <c:pt idx="2">
                  <c:v>1796.7655062000017</c:v>
                </c:pt>
                <c:pt idx="3">
                  <c:v>1886.6037815100019</c:v>
                </c:pt>
                <c:pt idx="4">
                  <c:v>1980.933970585502</c:v>
                </c:pt>
                <c:pt idx="5">
                  <c:v>2079.9806691147774</c:v>
                </c:pt>
                <c:pt idx="6">
                  <c:v>2183.9797025705161</c:v>
                </c:pt>
                <c:pt idx="7">
                  <c:v>2293.1786876990418</c:v>
                </c:pt>
                <c:pt idx="8">
                  <c:v>2407.8376220839941</c:v>
                </c:pt>
                <c:pt idx="9">
                  <c:v>2528.229503188194</c:v>
                </c:pt>
                <c:pt idx="10">
                  <c:v>2654.6409783476038</c:v>
                </c:pt>
                <c:pt idx="11">
                  <c:v>2787.3730272649841</c:v>
                </c:pt>
                <c:pt idx="12">
                  <c:v>2926.7416786282333</c:v>
                </c:pt>
                <c:pt idx="13">
                  <c:v>3073.0787625596449</c:v>
                </c:pt>
                <c:pt idx="14">
                  <c:v>3226.7327006876271</c:v>
                </c:pt>
                <c:pt idx="15">
                  <c:v>3388.0693357220084</c:v>
                </c:pt>
                <c:pt idx="16">
                  <c:v>3557.472802508109</c:v>
                </c:pt>
                <c:pt idx="17">
                  <c:v>3735.3464426335145</c:v>
                </c:pt>
                <c:pt idx="18">
                  <c:v>3922.1137647651904</c:v>
                </c:pt>
                <c:pt idx="19">
                  <c:v>4118.2194530034503</c:v>
                </c:pt>
                <c:pt idx="20">
                  <c:v>4324.1304256536232</c:v>
                </c:pt>
                <c:pt idx="21">
                  <c:v>4540.3369469363042</c:v>
                </c:pt>
                <c:pt idx="22">
                  <c:v>4767.3537942831199</c:v>
                </c:pt>
                <c:pt idx="23">
                  <c:v>5005.7214839972758</c:v>
                </c:pt>
                <c:pt idx="24">
                  <c:v>5256.0075581971396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2976"/>
        <c:axId val="110704512"/>
      </c:lineChart>
      <c:catAx>
        <c:axId val="110702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704512"/>
        <c:crosses val="autoZero"/>
        <c:auto val="1"/>
        <c:lblAlgn val="ctr"/>
        <c:lblOffset val="100"/>
        <c:noMultiLvlLbl val="0"/>
      </c:catAx>
      <c:valAx>
        <c:axId val="11070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1070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Kalkulation!$F$2:$F$3</c:f>
          <c:strCache>
            <c:ptCount val="1"/>
            <c:pt idx="0">
              <c:v>Salzburg AG Privat OK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Kalkulation!$F$72:$F$96</c:f>
              <c:numCache>
                <c:formatCode>#,##0.00</c:formatCode>
                <c:ptCount val="25"/>
                <c:pt idx="0">
                  <c:v>910.81556668800124</c:v>
                </c:pt>
                <c:pt idx="1">
                  <c:v>968.58146118240131</c:v>
                </c:pt>
                <c:pt idx="2">
                  <c:v>1029.4801527247214</c:v>
                </c:pt>
                <c:pt idx="3">
                  <c:v>1093.6731712138217</c:v>
                </c:pt>
                <c:pt idx="4">
                  <c:v>1161.3302208444341</c:v>
                </c:pt>
                <c:pt idx="5">
                  <c:v>1232.6295907779756</c:v>
                </c:pt>
                <c:pt idx="6">
                  <c:v>1307.7585863860204</c:v>
                </c:pt>
                <c:pt idx="7">
                  <c:v>1386.9139820958508</c:v>
                </c:pt>
                <c:pt idx="8">
                  <c:v>1470.3024969189828</c:v>
                </c:pt>
                <c:pt idx="9">
                  <c:v>1558.1412937976386</c:v>
                </c:pt>
                <c:pt idx="10">
                  <c:v>1650.6585039608813</c:v>
                </c:pt>
                <c:pt idx="11">
                  <c:v>1748.0937775417531</c:v>
                </c:pt>
                <c:pt idx="12">
                  <c:v>1850.698861769325</c:v>
                </c:pt>
                <c:pt idx="13">
                  <c:v>1958.7382081152853</c:v>
                </c:pt>
                <c:pt idx="14">
                  <c:v>2072.4896098436939</c:v>
                </c:pt>
                <c:pt idx="15">
                  <c:v>2192.2448714849752</c:v>
                </c:pt>
                <c:pt idx="16">
                  <c:v>2318.3105118313028</c:v>
                </c:pt>
                <c:pt idx="17">
                  <c:v>2451.008502130388</c:v>
                </c:pt>
                <c:pt idx="18">
                  <c:v>2590.6770412385781</c:v>
                </c:pt>
                <c:pt idx="19">
                  <c:v>2737.6713695822118</c:v>
                </c:pt>
                <c:pt idx="20">
                  <c:v>2892.3646238686597</c:v>
                </c:pt>
                <c:pt idx="21">
                  <c:v>3055.1487345855776</c:v>
                </c:pt>
                <c:pt idx="22">
                  <c:v>3226.4353684288117</c:v>
                </c:pt>
                <c:pt idx="23">
                  <c:v>3406.6569179064854</c:v>
                </c:pt>
                <c:pt idx="24">
                  <c:v>3596.2675404791685</c:v>
                </c:pt>
              </c:numCache>
            </c:numRef>
          </c:val>
          <c:smooth val="0"/>
        </c:ser>
        <c:ser>
          <c:idx val="1"/>
          <c:order val="1"/>
          <c:tx>
            <c:v>Stromkosten ohne PV-Anlage</c:v>
          </c:tx>
          <c:marker>
            <c:symbol val="none"/>
          </c:marker>
          <c:val>
            <c:numRef>
              <c:f>Kalkulation!$Z$72:$Z$96</c:f>
              <c:numCache>
                <c:formatCode>#,##0.00</c:formatCode>
                <c:ptCount val="25"/>
                <c:pt idx="0">
                  <c:v>1667.8662840000013</c:v>
                </c:pt>
                <c:pt idx="1">
                  <c:v>1751.2595982000014</c:v>
                </c:pt>
                <c:pt idx="2">
                  <c:v>1838.8225781100016</c:v>
                </c:pt>
                <c:pt idx="3">
                  <c:v>1930.7637070155017</c:v>
                </c:pt>
                <c:pt idx="4">
                  <c:v>2027.3018923662769</c:v>
                </c:pt>
                <c:pt idx="5">
                  <c:v>2128.6669869845909</c:v>
                </c:pt>
                <c:pt idx="6">
                  <c:v>2235.1003363338205</c:v>
                </c:pt>
                <c:pt idx="7">
                  <c:v>2346.8553531505117</c:v>
                </c:pt>
                <c:pt idx="8">
                  <c:v>2464.1981208080374</c:v>
                </c:pt>
                <c:pt idx="9">
                  <c:v>2587.4080268484395</c:v>
                </c:pt>
                <c:pt idx="10">
                  <c:v>2716.7784281908616</c:v>
                </c:pt>
                <c:pt idx="11">
                  <c:v>2852.6173496004049</c:v>
                </c:pt>
                <c:pt idx="12">
                  <c:v>2995.2482170804251</c:v>
                </c:pt>
                <c:pt idx="13">
                  <c:v>3145.0106279344463</c:v>
                </c:pt>
                <c:pt idx="14">
                  <c:v>3302.261159331169</c:v>
                </c:pt>
                <c:pt idx="15">
                  <c:v>3467.3742172977277</c:v>
                </c:pt>
                <c:pt idx="16">
                  <c:v>3640.7429281626141</c:v>
                </c:pt>
                <c:pt idx="17">
                  <c:v>3822.780074570745</c:v>
                </c:pt>
                <c:pt idx="18">
                  <c:v>4013.9190782992823</c:v>
                </c:pt>
                <c:pt idx="19">
                  <c:v>4214.6150322142466</c:v>
                </c:pt>
                <c:pt idx="20">
                  <c:v>4425.3457838249587</c:v>
                </c:pt>
                <c:pt idx="21">
                  <c:v>4646.6130730162067</c:v>
                </c:pt>
                <c:pt idx="22">
                  <c:v>4878.9437266670175</c:v>
                </c:pt>
                <c:pt idx="23">
                  <c:v>5122.8909130003685</c:v>
                </c:pt>
                <c:pt idx="24">
                  <c:v>5379.0354586503872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2048"/>
        <c:axId val="110736128"/>
      </c:lineChart>
      <c:catAx>
        <c:axId val="11072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736128"/>
        <c:crosses val="autoZero"/>
        <c:auto val="1"/>
        <c:lblAlgn val="ctr"/>
        <c:lblOffset val="100"/>
        <c:noMultiLvlLbl val="0"/>
      </c:catAx>
      <c:valAx>
        <c:axId val="11073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1072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Kalkulation!$G$2:$G$3</c:f>
          <c:strCache>
            <c:ptCount val="1"/>
            <c:pt idx="0">
              <c:v>Verbund H2Ö-direkt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Stromkosten mit PV-Anlage</c:v>
          </c:tx>
          <c:marker>
            <c:symbol val="none"/>
          </c:marker>
          <c:val>
            <c:numRef>
              <c:f>Kalkulation!$G$72:$G$96</c:f>
              <c:numCache>
                <c:formatCode>#,##0.00</c:formatCode>
                <c:ptCount val="25"/>
                <c:pt idx="0">
                  <c:v>842.42856268800131</c:v>
                </c:pt>
                <c:pt idx="1">
                  <c:v>896.77510698240155</c:v>
                </c:pt>
                <c:pt idx="2">
                  <c:v>954.08348081472161</c:v>
                </c:pt>
                <c:pt idx="3">
                  <c:v>1014.5066657083217</c:v>
                </c:pt>
                <c:pt idx="4">
                  <c:v>1078.2053900636593</c:v>
                </c:pt>
                <c:pt idx="5">
                  <c:v>1145.3485184581621</c:v>
                </c:pt>
                <c:pt idx="6">
                  <c:v>1216.1134604502163</c:v>
                </c:pt>
                <c:pt idx="7">
                  <c:v>1290.6865998632561</c:v>
                </c:pt>
                <c:pt idx="8">
                  <c:v>1369.2637455747586</c:v>
                </c:pt>
                <c:pt idx="9">
                  <c:v>1452.0506048862032</c:v>
                </c:pt>
                <c:pt idx="10">
                  <c:v>1539.2632806038741</c:v>
                </c:pt>
                <c:pt idx="11">
                  <c:v>1631.1287930168958</c:v>
                </c:pt>
                <c:pt idx="12">
                  <c:v>1727.8856280182249</c:v>
                </c:pt>
                <c:pt idx="13">
                  <c:v>1829.7843126766304</c:v>
                </c:pt>
                <c:pt idx="14">
                  <c:v>1937.0880196331057</c:v>
                </c:pt>
                <c:pt idx="15">
                  <c:v>2050.0732017638579</c:v>
                </c:pt>
                <c:pt idx="16">
                  <c:v>2169.0302586241296</c:v>
                </c:pt>
                <c:pt idx="17">
                  <c:v>2294.2642362628562</c:v>
                </c:pt>
                <c:pt idx="18">
                  <c:v>2426.0955620776699</c:v>
                </c:pt>
                <c:pt idx="19">
                  <c:v>2564.8608164632578</c:v>
                </c:pt>
                <c:pt idx="20">
                  <c:v>2710.9135430937586</c:v>
                </c:pt>
                <c:pt idx="21">
                  <c:v>2864.6250997719317</c:v>
                </c:pt>
                <c:pt idx="22">
                  <c:v>3026.3855518744831</c:v>
                </c:pt>
                <c:pt idx="23">
                  <c:v>3196.6046105244404</c:v>
                </c:pt>
                <c:pt idx="24">
                  <c:v>3375.7126177280211</c:v>
                </c:pt>
              </c:numCache>
            </c:numRef>
          </c:val>
          <c:smooth val="0"/>
        </c:ser>
        <c:ser>
          <c:idx val="1"/>
          <c:order val="1"/>
          <c:tx>
            <c:v>Stromkosten ohne PV-Anlage</c:v>
          </c:tx>
          <c:marker>
            <c:symbol val="none"/>
          </c:marker>
          <c:val>
            <c:numRef>
              <c:f>Kalkulation!$AD$72:$AD$96</c:f>
              <c:numCache>
                <c:formatCode>#,##0.00</c:formatCode>
                <c:ptCount val="25"/>
                <c:pt idx="0">
                  <c:v>1599.4792800000014</c:v>
                </c:pt>
                <c:pt idx="1">
                  <c:v>1679.4532440000016</c:v>
                </c:pt>
                <c:pt idx="2">
                  <c:v>1763.4259062000017</c:v>
                </c:pt>
                <c:pt idx="3">
                  <c:v>1851.5972015100019</c:v>
                </c:pt>
                <c:pt idx="4">
                  <c:v>1944.1770615855021</c:v>
                </c:pt>
                <c:pt idx="5">
                  <c:v>2041.3859146647774</c:v>
                </c:pt>
                <c:pt idx="6">
                  <c:v>2143.4552103980163</c:v>
                </c:pt>
                <c:pt idx="7">
                  <c:v>2250.6279709179171</c:v>
                </c:pt>
                <c:pt idx="8">
                  <c:v>2363.1593694638132</c:v>
                </c:pt>
                <c:pt idx="9">
                  <c:v>2481.3173379370041</c:v>
                </c:pt>
                <c:pt idx="10">
                  <c:v>2605.3832048338545</c:v>
                </c:pt>
                <c:pt idx="11">
                  <c:v>2735.6523650755476</c:v>
                </c:pt>
                <c:pt idx="12">
                  <c:v>2872.434983329325</c:v>
                </c:pt>
                <c:pt idx="13">
                  <c:v>3016.0567324957915</c:v>
                </c:pt>
                <c:pt idx="14">
                  <c:v>3166.859569120581</c:v>
                </c:pt>
                <c:pt idx="15">
                  <c:v>3325.2025475766104</c:v>
                </c:pt>
                <c:pt idx="16">
                  <c:v>3491.4626749554409</c:v>
                </c:pt>
                <c:pt idx="17">
                  <c:v>3666.0358087032132</c:v>
                </c:pt>
                <c:pt idx="18">
                  <c:v>3849.3375991383741</c:v>
                </c:pt>
                <c:pt idx="19">
                  <c:v>4041.8044790952931</c:v>
                </c:pt>
                <c:pt idx="20">
                  <c:v>4243.8947030500576</c:v>
                </c:pt>
                <c:pt idx="21">
                  <c:v>4456.0894382025608</c:v>
                </c:pt>
                <c:pt idx="22">
                  <c:v>4678.8939101126889</c:v>
                </c:pt>
                <c:pt idx="23">
                  <c:v>4912.8386056183235</c:v>
                </c:pt>
                <c:pt idx="24">
                  <c:v>5158.4805358992398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05920"/>
        <c:axId val="114707456"/>
      </c:lineChart>
      <c:catAx>
        <c:axId val="11470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707456"/>
        <c:crosses val="autoZero"/>
        <c:auto val="1"/>
        <c:lblAlgn val="ctr"/>
        <c:lblOffset val="100"/>
        <c:noMultiLvlLbl val="0"/>
      </c:catAx>
      <c:valAx>
        <c:axId val="1147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Stromkosen / Jahr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1470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Stromkostenübersicht 25 Jahre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511271322993847E-2"/>
          <c:y val="9.9104017223686988E-2"/>
          <c:w val="0.72501792010846533"/>
          <c:h val="0.75830696686720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Kalkulation!$B$69:$B$70</c:f>
              <c:strCache>
                <c:ptCount val="1"/>
                <c:pt idx="0">
                  <c:v>Ökostrom basic</c:v>
                </c:pt>
              </c:strCache>
            </c:strRef>
          </c:tx>
          <c:invertIfNegative val="0"/>
          <c:val>
            <c:numRef>
              <c:f>Kalkulation!$B$72:$B$96</c:f>
              <c:numCache>
                <c:formatCode>#,##0.00</c:formatCode>
                <c:ptCount val="25"/>
                <c:pt idx="0">
                  <c:v>878.62659264000149</c:v>
                </c:pt>
                <c:pt idx="1">
                  <c:v>945.02051568000172</c:v>
                </c:pt>
                <c:pt idx="2">
                  <c:v>981.83163860640195</c:v>
                </c:pt>
                <c:pt idx="3">
                  <c:v>1041.058682310098</c:v>
                </c:pt>
                <c:pt idx="4">
                  <c:v>1103.4497874344465</c:v>
                </c:pt>
                <c:pt idx="5">
                  <c:v>1169.1672112351894</c:v>
                </c:pt>
                <c:pt idx="6">
                  <c:v>1238.3814049145499</c:v>
                </c:pt>
                <c:pt idx="7">
                  <c:v>1311.2714249402302</c:v>
                </c:pt>
                <c:pt idx="8">
                  <c:v>1388.0253649627937</c:v>
                </c:pt>
                <c:pt idx="9">
                  <c:v>1468.8408093619964</c:v>
                </c:pt>
                <c:pt idx="10">
                  <c:v>1553.9253095041806</c:v>
                </c:pt>
                <c:pt idx="11">
                  <c:v>1643.4968838469554</c:v>
                </c:pt>
                <c:pt idx="12">
                  <c:v>1737.7845430842203</c:v>
                </c:pt>
                <c:pt idx="13">
                  <c:v>1837.0288415842469</c:v>
                </c:pt>
                <c:pt idx="14">
                  <c:v>1941.4824564361913</c:v>
                </c:pt>
                <c:pt idx="15">
                  <c:v>2051.4107954861875</c:v>
                </c:pt>
                <c:pt idx="16">
                  <c:v>2167.0926358132474</c:v>
                </c:pt>
                <c:pt idx="17">
                  <c:v>2288.8207941677147</c:v>
                </c:pt>
                <c:pt idx="18">
                  <c:v>2416.9028309711821</c:v>
                </c:pt>
                <c:pt idx="19">
                  <c:v>2551.6617895567242</c:v>
                </c:pt>
                <c:pt idx="20">
                  <c:v>2693.436972412283</c:v>
                </c:pt>
                <c:pt idx="21">
                  <c:v>2842.5847562781742</c:v>
                </c:pt>
                <c:pt idx="22">
                  <c:v>2999.4794480422652</c:v>
                </c:pt>
                <c:pt idx="23">
                  <c:v>3164.514183473565</c:v>
                </c:pt>
                <c:pt idx="24">
                  <c:v>3338.1018709370137</c:v>
                </c:pt>
              </c:numCache>
            </c:numRef>
          </c:val>
        </c:ser>
        <c:ser>
          <c:idx val="1"/>
          <c:order val="1"/>
          <c:tx>
            <c:strRef>
              <c:f>Kalkulation!$C$69:$C$70</c:f>
              <c:strCache>
                <c:ptCount val="1"/>
                <c:pt idx="0">
                  <c:v>Ökostrom premium</c:v>
                </c:pt>
              </c:strCache>
            </c:strRef>
          </c:tx>
          <c:invertIfNegative val="0"/>
          <c:val>
            <c:numRef>
              <c:f>Kalkulation!$C$72:$C$96</c:f>
              <c:numCache>
                <c:formatCode>#,##0.00</c:formatCode>
                <c:ptCount val="25"/>
                <c:pt idx="0">
                  <c:v>842.71068864000119</c:v>
                </c:pt>
                <c:pt idx="1">
                  <c:v>896.94399427200131</c:v>
                </c:pt>
                <c:pt idx="2">
                  <c:v>954.1309206096015</c:v>
                </c:pt>
                <c:pt idx="3">
                  <c:v>1014.4239877965615</c:v>
                </c:pt>
                <c:pt idx="4">
                  <c:v>1077.9834387659989</c:v>
                </c:pt>
                <c:pt idx="5">
                  <c:v>1144.9776273155012</c:v>
                </c:pt>
                <c:pt idx="6">
                  <c:v>1215.5834256247019</c:v>
                </c:pt>
                <c:pt idx="7">
                  <c:v>1289.9866521882318</c:v>
                </c:pt>
                <c:pt idx="8">
                  <c:v>1368.3825211855835</c:v>
                </c:pt>
                <c:pt idx="9">
                  <c:v>1450.9761143605615</c:v>
                </c:pt>
                <c:pt idx="10">
                  <c:v>1537.9828765366028</c:v>
                </c:pt>
                <c:pt idx="11">
                  <c:v>1629.6291359506065</c:v>
                </c:pt>
                <c:pt idx="12">
                  <c:v>1726.1526506470539</c:v>
                </c:pt>
                <c:pt idx="13">
                  <c:v>1827.8031822363016</c:v>
                </c:pt>
                <c:pt idx="14">
                  <c:v>1934.8430983861497</c:v>
                </c:pt>
                <c:pt idx="15">
                  <c:v>2047.5480054842506</c:v>
                </c:pt>
                <c:pt idx="16">
                  <c:v>2166.2074129808325</c:v>
                </c:pt>
                <c:pt idx="17">
                  <c:v>2291.1254309966916</c:v>
                </c:pt>
                <c:pt idx="18">
                  <c:v>2422.6215028606794</c:v>
                </c:pt>
                <c:pt idx="19">
                  <c:v>2561.0311743241496</c:v>
                </c:pt>
                <c:pt idx="20">
                  <c:v>2706.7069012872021</c:v>
                </c:pt>
                <c:pt idx="21">
                  <c:v>2860.0188979633449</c:v>
                </c:pt>
                <c:pt idx="22">
                  <c:v>3021.3560275055297</c:v>
                </c:pt>
                <c:pt idx="23">
                  <c:v>3191.126737217704</c:v>
                </c:pt>
                <c:pt idx="24">
                  <c:v>3369.7600405822254</c:v>
                </c:pt>
              </c:numCache>
            </c:numRef>
          </c:val>
        </c:ser>
        <c:ser>
          <c:idx val="2"/>
          <c:order val="2"/>
          <c:tx>
            <c:strRef>
              <c:f>Kalkulation!$D$69:$D$70</c:f>
              <c:strCache>
                <c:ptCount val="1"/>
                <c:pt idx="0">
                  <c:v>Enamo Ökostrom Haushalt</c:v>
                </c:pt>
              </c:strCache>
            </c:strRef>
          </c:tx>
          <c:invertIfNegative val="0"/>
          <c:val>
            <c:numRef>
              <c:f>Kalkulation!$D$72:$D$96</c:f>
              <c:numCache>
                <c:formatCode>#,##0.00</c:formatCode>
                <c:ptCount val="25"/>
                <c:pt idx="0">
                  <c:v>930.40299072000141</c:v>
                </c:pt>
                <c:pt idx="1">
                  <c:v>986.90698512000154</c:v>
                </c:pt>
                <c:pt idx="2">
                  <c:v>1046.4358561372815</c:v>
                </c:pt>
                <c:pt idx="3">
                  <c:v>1109.1448411406514</c:v>
                </c:pt>
                <c:pt idx="4">
                  <c:v>1175.1970192381195</c:v>
                </c:pt>
                <c:pt idx="5">
                  <c:v>1244.7637049612704</c:v>
                </c:pt>
                <c:pt idx="6">
                  <c:v>1318.0248616658032</c:v>
                </c:pt>
                <c:pt idx="7">
                  <c:v>1395.169535634692</c:v>
                </c:pt>
                <c:pt idx="8">
                  <c:v>1476.3963119197376</c:v>
                </c:pt>
                <c:pt idx="9">
                  <c:v>1561.9137930091013</c:v>
                </c:pt>
                <c:pt idx="10">
                  <c:v>1651.9411014628006</c:v>
                </c:pt>
                <c:pt idx="11">
                  <c:v>1746.7084077152501</c:v>
                </c:pt>
                <c:pt idx="12">
                  <c:v>1846.4574843039081</c:v>
                </c:pt>
                <c:pt idx="13">
                  <c:v>1951.4422878460568</c:v>
                </c:pt>
                <c:pt idx="14">
                  <c:v>2061.9295701518522</c:v>
                </c:pt>
                <c:pt idx="15">
                  <c:v>2178.1995199312073</c:v>
                </c:pt>
                <c:pt idx="16">
                  <c:v>2300.5464366249653</c:v>
                </c:pt>
                <c:pt idx="17">
                  <c:v>2429.2794379673551</c:v>
                </c:pt>
                <c:pt idx="18">
                  <c:v>2564.7232029670877</c:v>
                </c:pt>
                <c:pt idx="19">
                  <c:v>2707.2187520788339</c:v>
                </c:pt>
                <c:pt idx="20">
                  <c:v>2857.1242664254351</c:v>
                </c:pt>
                <c:pt idx="21">
                  <c:v>3014.8159480242193</c:v>
                </c:pt>
                <c:pt idx="22">
                  <c:v>3180.6889230684928</c:v>
                </c:pt>
                <c:pt idx="23">
                  <c:v>3355.158190417842</c:v>
                </c:pt>
                <c:pt idx="24">
                  <c:v>3538.6596175585769</c:v>
                </c:pt>
              </c:numCache>
            </c:numRef>
          </c:val>
        </c:ser>
        <c:ser>
          <c:idx val="3"/>
          <c:order val="3"/>
          <c:tx>
            <c:strRef>
              <c:f>Kalkulation!$E$69:$E$70</c:f>
              <c:strCache>
                <c:ptCount val="1"/>
                <c:pt idx="0">
                  <c:v>Energie AG Privatstrom BASIS</c:v>
                </c:pt>
              </c:strCache>
            </c:strRef>
          </c:tx>
          <c:invertIfNegative val="0"/>
          <c:val>
            <c:numRef>
              <c:f>Kalkulation!$E$72:$E$96</c:f>
              <c:numCache>
                <c:formatCode>#,##0.00</c:formatCode>
                <c:ptCount val="25"/>
                <c:pt idx="0">
                  <c:v>935.19338112000139</c:v>
                </c:pt>
                <c:pt idx="1">
                  <c:v>990.98180784000135</c:v>
                </c:pt>
                <c:pt idx="2">
                  <c:v>1049.7402310492816</c:v>
                </c:pt>
                <c:pt idx="3">
                  <c:v>1111.6207620753712</c:v>
                </c:pt>
                <c:pt idx="4">
                  <c:v>1176.7831900422379</c:v>
                </c:pt>
                <c:pt idx="5">
                  <c:v>1245.3953672047101</c:v>
                </c:pt>
                <c:pt idx="6">
                  <c:v>1317.6336135785127</c:v>
                </c:pt>
                <c:pt idx="7">
                  <c:v>1393.6831418312768</c:v>
                </c:pt>
                <c:pt idx="8">
                  <c:v>1473.7385034481563</c:v>
                </c:pt>
                <c:pt idx="9">
                  <c:v>1558.004057236386</c:v>
                </c:pt>
                <c:pt idx="10">
                  <c:v>1646.6944612863435</c:v>
                </c:pt>
                <c:pt idx="11">
                  <c:v>1740.0351895625615</c:v>
                </c:pt>
                <c:pt idx="12">
                  <c:v>1838.2630743568286</c:v>
                </c:pt>
                <c:pt idx="13">
                  <c:v>1941.6268758971316</c:v>
                </c:pt>
                <c:pt idx="14">
                  <c:v>2050.3878804708993</c:v>
                </c:pt>
                <c:pt idx="15">
                  <c:v>2164.8205284889332</c:v>
                </c:pt>
                <c:pt idx="16">
                  <c:v>2285.2130739877589</c:v>
                </c:pt>
                <c:pt idx="17">
                  <c:v>2411.8682771430131</c:v>
                </c:pt>
                <c:pt idx="18">
                  <c:v>2545.1041314451477</c:v>
                </c:pt>
                <c:pt idx="19">
                  <c:v>2685.2546272712889</c:v>
                </c:pt>
                <c:pt idx="20">
                  <c:v>2832.6705536738154</c:v>
                </c:pt>
                <c:pt idx="21">
                  <c:v>2987.7203402972464</c:v>
                </c:pt>
                <c:pt idx="22">
                  <c:v>3150.7909414306441</c:v>
                </c:pt>
                <c:pt idx="23">
                  <c:v>3322.2887643030822</c:v>
                </c:pt>
                <c:pt idx="24">
                  <c:v>3502.6406438351601</c:v>
                </c:pt>
              </c:numCache>
            </c:numRef>
          </c:val>
        </c:ser>
        <c:ser>
          <c:idx val="4"/>
          <c:order val="4"/>
          <c:tx>
            <c:strRef>
              <c:f>Kalkulation!$F$69:$F$70</c:f>
              <c:strCache>
                <c:ptCount val="1"/>
                <c:pt idx="0">
                  <c:v>Salzburg AG Privat OK</c:v>
                </c:pt>
              </c:strCache>
            </c:strRef>
          </c:tx>
          <c:invertIfNegative val="0"/>
          <c:val>
            <c:numRef>
              <c:f>Kalkulation!$F$72:$F$96</c:f>
              <c:numCache>
                <c:formatCode>#,##0.00</c:formatCode>
                <c:ptCount val="25"/>
                <c:pt idx="0">
                  <c:v>910.81556668800124</c:v>
                </c:pt>
                <c:pt idx="1">
                  <c:v>968.58146118240131</c:v>
                </c:pt>
                <c:pt idx="2">
                  <c:v>1029.4801527247214</c:v>
                </c:pt>
                <c:pt idx="3">
                  <c:v>1093.6731712138217</c:v>
                </c:pt>
                <c:pt idx="4">
                  <c:v>1161.3302208444341</c:v>
                </c:pt>
                <c:pt idx="5">
                  <c:v>1232.6295907779756</c:v>
                </c:pt>
                <c:pt idx="6">
                  <c:v>1307.7585863860204</c:v>
                </c:pt>
                <c:pt idx="7">
                  <c:v>1386.9139820958508</c:v>
                </c:pt>
                <c:pt idx="8">
                  <c:v>1470.3024969189828</c:v>
                </c:pt>
                <c:pt idx="9">
                  <c:v>1558.1412937976386</c:v>
                </c:pt>
                <c:pt idx="10">
                  <c:v>1650.6585039608813</c:v>
                </c:pt>
                <c:pt idx="11">
                  <c:v>1748.0937775417531</c:v>
                </c:pt>
                <c:pt idx="12">
                  <c:v>1850.698861769325</c:v>
                </c:pt>
                <c:pt idx="13">
                  <c:v>1958.7382081152853</c:v>
                </c:pt>
                <c:pt idx="14">
                  <c:v>2072.4896098436939</c:v>
                </c:pt>
                <c:pt idx="15">
                  <c:v>2192.2448714849752</c:v>
                </c:pt>
                <c:pt idx="16">
                  <c:v>2318.3105118313028</c:v>
                </c:pt>
                <c:pt idx="17">
                  <c:v>2451.008502130388</c:v>
                </c:pt>
                <c:pt idx="18">
                  <c:v>2590.6770412385781</c:v>
                </c:pt>
                <c:pt idx="19">
                  <c:v>2737.6713695822118</c:v>
                </c:pt>
                <c:pt idx="20">
                  <c:v>2892.3646238686597</c:v>
                </c:pt>
                <c:pt idx="21">
                  <c:v>3055.1487345855776</c:v>
                </c:pt>
                <c:pt idx="22">
                  <c:v>3226.4353684288117</c:v>
                </c:pt>
                <c:pt idx="23">
                  <c:v>3406.6569179064854</c:v>
                </c:pt>
                <c:pt idx="24">
                  <c:v>3596.2675404791685</c:v>
                </c:pt>
              </c:numCache>
            </c:numRef>
          </c:val>
        </c:ser>
        <c:ser>
          <c:idx val="5"/>
          <c:order val="5"/>
          <c:tx>
            <c:strRef>
              <c:f>Kalkulation!$G$69:$G$70</c:f>
              <c:strCache>
                <c:ptCount val="1"/>
                <c:pt idx="0">
                  <c:v>Verbund H2Ö-direkt</c:v>
                </c:pt>
              </c:strCache>
            </c:strRef>
          </c:tx>
          <c:invertIfNegative val="0"/>
          <c:val>
            <c:numRef>
              <c:f>Kalkulation!$G$72:$G$96</c:f>
              <c:numCache>
                <c:formatCode>#,##0.00</c:formatCode>
                <c:ptCount val="25"/>
                <c:pt idx="0">
                  <c:v>842.42856268800131</c:v>
                </c:pt>
                <c:pt idx="1">
                  <c:v>896.77510698240155</c:v>
                </c:pt>
                <c:pt idx="2">
                  <c:v>954.08348081472161</c:v>
                </c:pt>
                <c:pt idx="3">
                  <c:v>1014.5066657083217</c:v>
                </c:pt>
                <c:pt idx="4">
                  <c:v>1078.2053900636593</c:v>
                </c:pt>
                <c:pt idx="5">
                  <c:v>1145.3485184581621</c:v>
                </c:pt>
                <c:pt idx="6">
                  <c:v>1216.1134604502163</c:v>
                </c:pt>
                <c:pt idx="7">
                  <c:v>1290.6865998632561</c:v>
                </c:pt>
                <c:pt idx="8">
                  <c:v>1369.2637455747586</c:v>
                </c:pt>
                <c:pt idx="9">
                  <c:v>1452.0506048862032</c:v>
                </c:pt>
                <c:pt idx="10">
                  <c:v>1539.2632806038741</c:v>
                </c:pt>
                <c:pt idx="11">
                  <c:v>1631.1287930168958</c:v>
                </c:pt>
                <c:pt idx="12">
                  <c:v>1727.8856280182249</c:v>
                </c:pt>
                <c:pt idx="13">
                  <c:v>1829.7843126766304</c:v>
                </c:pt>
                <c:pt idx="14">
                  <c:v>1937.0880196331057</c:v>
                </c:pt>
                <c:pt idx="15">
                  <c:v>2050.0732017638579</c:v>
                </c:pt>
                <c:pt idx="16">
                  <c:v>2169.0302586241296</c:v>
                </c:pt>
                <c:pt idx="17">
                  <c:v>2294.2642362628562</c:v>
                </c:pt>
                <c:pt idx="18">
                  <c:v>2426.0955620776699</c:v>
                </c:pt>
                <c:pt idx="19">
                  <c:v>2564.8608164632578</c:v>
                </c:pt>
                <c:pt idx="20">
                  <c:v>2710.9135430937586</c:v>
                </c:pt>
                <c:pt idx="21">
                  <c:v>2864.6250997719317</c:v>
                </c:pt>
                <c:pt idx="22">
                  <c:v>3026.3855518744831</c:v>
                </c:pt>
                <c:pt idx="23">
                  <c:v>3196.6046105244404</c:v>
                </c:pt>
                <c:pt idx="24">
                  <c:v>3375.7126177280211</c:v>
                </c:pt>
              </c:numCache>
            </c:numRef>
          </c:val>
        </c:ser>
        <c:ser>
          <c:idx val="6"/>
          <c:order val="6"/>
          <c:tx>
            <c:strRef>
              <c:f>Kalkulation!$H$69:$H$70</c:f>
              <c:strCache>
                <c:ptCount val="1"/>
                <c:pt idx="0">
                  <c:v>Mittelwert ohne PV</c:v>
                </c:pt>
              </c:strCache>
            </c:strRef>
          </c:tx>
          <c:invertIfNegative val="0"/>
          <c:val>
            <c:numRef>
              <c:f>Kalkulation!$H$72:$H$96</c:f>
              <c:numCache>
                <c:formatCode>0.00</c:formatCode>
                <c:ptCount val="25"/>
                <c:pt idx="0">
                  <c:v>1641.5791140000013</c:v>
                </c:pt>
                <c:pt idx="1">
                  <c:v>1723.6580697000015</c:v>
                </c:pt>
                <c:pt idx="2">
                  <c:v>1809.8409731850015</c:v>
                </c:pt>
                <c:pt idx="3">
                  <c:v>1900.3330218442518</c:v>
                </c:pt>
                <c:pt idx="4">
                  <c:v>1995.3496729364645</c:v>
                </c:pt>
                <c:pt idx="5">
                  <c:v>2095.1171565832879</c:v>
                </c:pt>
                <c:pt idx="6">
                  <c:v>2199.8730144124524</c:v>
                </c:pt>
                <c:pt idx="7">
                  <c:v>2309.866665133075</c:v>
                </c:pt>
                <c:pt idx="8">
                  <c:v>2425.3599983897293</c:v>
                </c:pt>
                <c:pt idx="9">
                  <c:v>2546.6279983092149</c:v>
                </c:pt>
                <c:pt idx="10">
                  <c:v>2673.9593982246765</c:v>
                </c:pt>
                <c:pt idx="11">
                  <c:v>2807.65736813591</c:v>
                </c:pt>
                <c:pt idx="12">
                  <c:v>2948.0402365427058</c:v>
                </c:pt>
                <c:pt idx="13">
                  <c:v>3095.4422483698418</c:v>
                </c:pt>
                <c:pt idx="14">
                  <c:v>3250.2143607883336</c:v>
                </c:pt>
                <c:pt idx="15">
                  <c:v>3412.7250788277502</c:v>
                </c:pt>
                <c:pt idx="16">
                  <c:v>3583.3613327691382</c:v>
                </c:pt>
                <c:pt idx="17">
                  <c:v>3762.5293994075951</c:v>
                </c:pt>
                <c:pt idx="18">
                  <c:v>3950.6558693779748</c:v>
                </c:pt>
                <c:pt idx="19">
                  <c:v>4148.1886628468737</c:v>
                </c:pt>
                <c:pt idx="20">
                  <c:v>4355.5980959892177</c:v>
                </c:pt>
                <c:pt idx="21">
                  <c:v>4573.3780007886789</c:v>
                </c:pt>
                <c:pt idx="22">
                  <c:v>4802.0469008281125</c:v>
                </c:pt>
                <c:pt idx="23">
                  <c:v>5042.1492458695184</c:v>
                </c:pt>
                <c:pt idx="24">
                  <c:v>5294.2567081629941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36064"/>
        <c:axId val="116537984"/>
      </c:barChart>
      <c:catAx>
        <c:axId val="1165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Jahre</a:t>
                </a:r>
              </a:p>
            </c:rich>
          </c:tx>
          <c:layout>
            <c:manualLayout>
              <c:xMode val="edge"/>
              <c:yMode val="edge"/>
              <c:x val="0.81998570646005853"/>
              <c:y val="0.86891958460552088"/>
            </c:manualLayout>
          </c:layout>
          <c:overlay val="0"/>
        </c:title>
        <c:majorTickMark val="out"/>
        <c:minorTickMark val="none"/>
        <c:tickLblPos val="nextTo"/>
        <c:crossAx val="116537984"/>
        <c:crosses val="autoZero"/>
        <c:auto val="1"/>
        <c:lblAlgn val="ctr"/>
        <c:lblOffset val="100"/>
        <c:noMultiLvlLbl val="0"/>
      </c:catAx>
      <c:valAx>
        <c:axId val="1165379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€</a:t>
                </a:r>
              </a:p>
            </c:rich>
          </c:tx>
          <c:layout>
            <c:manualLayout>
              <c:xMode val="edge"/>
              <c:yMode val="edge"/>
              <c:x val="3.4191180649686279E-2"/>
              <c:y val="2.17572782578218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1653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poellmann-partner.at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mailto:wf@poellmann-partner.at?subject=Anfrage%20PV-Anlage%20von%20Kalkulator" TargetMode="External"/><Relationship Id="rId2" Type="http://schemas.openxmlformats.org/officeDocument/2006/relationships/hyperlink" Target="http://www.poellmann-partner.at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210986</xdr:colOff>
      <xdr:row>0</xdr:row>
      <xdr:rowOff>81935</xdr:rowOff>
    </xdr:from>
    <xdr:to>
      <xdr:col>7</xdr:col>
      <xdr:colOff>1087284</xdr:colOff>
      <xdr:row>9</xdr:row>
      <xdr:rowOff>122905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428625</xdr:colOff>
      <xdr:row>5</xdr:row>
      <xdr:rowOff>1031</xdr:rowOff>
    </xdr:to>
    <xdr:pic>
      <xdr:nvPicPr>
        <xdr:cNvPr id="2" name="Grafik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52624" cy="949389"/>
        </a:xfrm>
        <a:prstGeom prst="rect">
          <a:avLst/>
        </a:prstGeom>
      </xdr:spPr>
    </xdr:pic>
    <xdr:clientData/>
  </xdr:twoCellAnchor>
  <xdr:twoCellAnchor>
    <xdr:from>
      <xdr:col>0</xdr:col>
      <xdr:colOff>71694</xdr:colOff>
      <xdr:row>20</xdr:row>
      <xdr:rowOff>81937</xdr:rowOff>
    </xdr:from>
    <xdr:to>
      <xdr:col>7</xdr:col>
      <xdr:colOff>1102895</xdr:colOff>
      <xdr:row>37</xdr:row>
      <xdr:rowOff>92178</xdr:rowOff>
    </xdr:to>
    <xdr:graphicFrame macro="">
      <xdr:nvGraphicFramePr>
        <xdr:cNvPr id="5" name="Preissteigeru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685800</xdr:colOff>
      <xdr:row>15</xdr:row>
      <xdr:rowOff>40251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695325</xdr:colOff>
      <xdr:row>32</xdr:row>
      <xdr:rowOff>130342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704850</xdr:colOff>
      <xdr:row>49</xdr:row>
      <xdr:rowOff>30726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714375</xdr:colOff>
      <xdr:row>65</xdr:row>
      <xdr:rowOff>30079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10</xdr:col>
      <xdr:colOff>733425</xdr:colOff>
      <xdr:row>82</xdr:row>
      <xdr:rowOff>30726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10</xdr:col>
      <xdr:colOff>733425</xdr:colOff>
      <xdr:row>98</xdr:row>
      <xdr:rowOff>30726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99</xdr:row>
      <xdr:rowOff>100264</xdr:rowOff>
    </xdr:from>
    <xdr:to>
      <xdr:col>11</xdr:col>
      <xdr:colOff>751974</xdr:colOff>
      <xdr:row>131</xdr:row>
      <xdr:rowOff>90238</xdr:rowOff>
    </xdr:to>
    <xdr:graphicFrame macro="">
      <xdr:nvGraphicFramePr>
        <xdr:cNvPr id="8" name="Preissteigeru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0.79913</cdr:x>
      <cdr:y>0.05207</cdr:y>
    </cdr:from>
    <cdr:to>
      <cdr:x>0.96451</cdr:x>
      <cdr:y>0.28331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37421" y="150395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0.7995</cdr:x>
      <cdr:y>0.07907</cdr:y>
    </cdr:from>
    <cdr:to>
      <cdr:x>0.96469</cdr:x>
      <cdr:y>0.2892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48116" y="251326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0.79738</cdr:x>
      <cdr:y>0.08702</cdr:y>
    </cdr:from>
    <cdr:to>
      <cdr:x>0.96238</cdr:x>
      <cdr:y>0.31825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38089" y="251326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0.80008</cdr:x>
      <cdr:y>0.09051</cdr:y>
    </cdr:from>
    <cdr:to>
      <cdr:x>0.96489</cdr:x>
      <cdr:y>0.3218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68169" y="261353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0.79706</cdr:x>
      <cdr:y>0.0766</cdr:y>
    </cdr:from>
    <cdr:to>
      <cdr:x>0.96149</cdr:x>
      <cdr:y>0.30784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58142" y="221248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0.78985</cdr:x>
      <cdr:y>0.0766</cdr:y>
    </cdr:from>
    <cdr:to>
      <cdr:x>0.95429</cdr:x>
      <cdr:y>0.30784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97985" y="221247"/>
          <a:ext cx="1373605" cy="667863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0.82796</cdr:x>
      <cdr:y>0.0413</cdr:y>
    </cdr:from>
    <cdr:to>
      <cdr:x>0.9772</cdr:x>
      <cdr:y>0.15104</cdr:y>
    </cdr:to>
    <cdr:pic>
      <cdr:nvPicPr>
        <cdr:cNvPr id="2" name="Grafi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20668" y="251326"/>
          <a:ext cx="1373637" cy="66787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0.49673</cdr:x>
      <cdr:y>0.92586</cdr:y>
    </cdr:from>
    <cdr:to>
      <cdr:x>0.74641</cdr:x>
      <cdr:y>0.97858</cdr:y>
    </cdr:to>
    <cdr:sp macro="" textlink="">
      <cdr:nvSpPr>
        <cdr:cNvPr id="3" name="Abgerundetes Rechteck 2">
          <a:hlinkClick xmlns:a="http://schemas.openxmlformats.org/drawingml/2006/main" xmlns:r="http://schemas.openxmlformats.org/officeDocument/2006/relationships" r:id="rId2"/>
        </cdr:cNvPr>
        <cdr:cNvSpPr/>
      </cdr:nvSpPr>
      <cdr:spPr>
        <a:xfrm xmlns:a="http://schemas.openxmlformats.org/drawingml/2006/main">
          <a:off x="4572001" y="5634787"/>
          <a:ext cx="2298031" cy="32084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chemeClr val="tx1">
              <a:lumMod val="85000"/>
              <a:lumOff val="1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de-DE"/>
            <a:t>www.poellmann-partner.at</a:t>
          </a:r>
        </a:p>
      </cdr:txBody>
    </cdr:sp>
  </cdr:relSizeAnchor>
  <cdr:relSizeAnchor xmlns:cdr="http://schemas.openxmlformats.org/drawingml/2006/chartDrawing">
    <cdr:from>
      <cdr:x>0.81373</cdr:x>
      <cdr:y>0.92433</cdr:y>
    </cdr:from>
    <cdr:to>
      <cdr:x>0.96652</cdr:x>
      <cdr:y>0.97705</cdr:y>
    </cdr:to>
    <cdr:sp macro="" textlink="">
      <cdr:nvSpPr>
        <cdr:cNvPr id="5" name="Abgerundetes Rechteck 4"/>
        <cdr:cNvSpPr/>
      </cdr:nvSpPr>
      <cdr:spPr>
        <a:xfrm xmlns:a="http://schemas.openxmlformats.org/drawingml/2006/main">
          <a:off x="7489657" y="5625432"/>
          <a:ext cx="1406357" cy="320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>
              <a:solidFill>
                <a:schemeClr val="tx1"/>
              </a:solidFill>
            </a:rPr>
            <a:t>Stand</a:t>
          </a:r>
          <a:r>
            <a:rPr lang="de-DE" baseline="0">
              <a:solidFill>
                <a:schemeClr val="tx1"/>
              </a:solidFill>
            </a:rPr>
            <a:t> 13.02.2013</a:t>
          </a:r>
          <a:endParaRPr lang="de-DE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0.18199</cdr:x>
      <cdr:y>0.92597</cdr:y>
    </cdr:from>
    <cdr:to>
      <cdr:x>0.43166</cdr:x>
      <cdr:y>0.97869</cdr:y>
    </cdr:to>
    <cdr:sp macro="" textlink="">
      <cdr:nvSpPr>
        <cdr:cNvPr id="7" name="Abgerundetes Rechteck 6">
          <a:hlinkClick xmlns:a="http://schemas.openxmlformats.org/drawingml/2006/main" xmlns:r="http://schemas.openxmlformats.org/officeDocument/2006/relationships" r:id="rId3"/>
        </cdr:cNvPr>
        <cdr:cNvSpPr/>
      </cdr:nvSpPr>
      <cdr:spPr>
        <a:xfrm xmlns:a="http://schemas.openxmlformats.org/drawingml/2006/main">
          <a:off x="1675064" y="5635458"/>
          <a:ext cx="2298031" cy="32084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chemeClr val="tx1">
              <a:lumMod val="85000"/>
              <a:lumOff val="1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/>
            <a:t>wf@poellmann-partner.at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ellmann-partner.a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96"/>
  <sheetViews>
    <sheetView topLeftCell="A50" zoomScaleNormal="100" workbookViewId="0">
      <selection activeCell="I89" sqref="I89"/>
    </sheetView>
  </sheetViews>
  <sheetFormatPr baseColWidth="10" defaultRowHeight="15" x14ac:dyDescent="0.25"/>
  <cols>
    <col min="1" max="1" width="23.5703125" style="3" customWidth="1"/>
    <col min="2" max="2" width="13.28515625" style="3" customWidth="1"/>
    <col min="3" max="4" width="14.140625" style="3" customWidth="1"/>
    <col min="5" max="5" width="14.42578125" style="3" customWidth="1"/>
    <col min="6" max="6" width="15.5703125" style="3" customWidth="1"/>
    <col min="7" max="7" width="12.5703125" style="3" customWidth="1"/>
    <col min="8" max="9" width="11.42578125" style="3"/>
    <col min="10" max="10" width="11" style="3" customWidth="1"/>
    <col min="11" max="13" width="9.42578125" style="3" customWidth="1"/>
    <col min="14" max="14" width="11" style="3" customWidth="1"/>
    <col min="15" max="17" width="9.42578125" style="3" customWidth="1"/>
    <col min="18" max="18" width="11" style="3" customWidth="1"/>
    <col min="19" max="21" width="9.42578125" style="3" customWidth="1"/>
    <col min="22" max="22" width="11" style="3" customWidth="1"/>
    <col min="23" max="25" width="9.42578125" style="3" customWidth="1"/>
    <col min="26" max="26" width="11" style="3" customWidth="1"/>
    <col min="27" max="29" width="9.42578125" style="3" customWidth="1"/>
    <col min="30" max="30" width="11" style="3" customWidth="1"/>
    <col min="31" max="33" width="9.42578125" style="3" customWidth="1"/>
    <col min="34" max="16384" width="11.42578125" style="3"/>
  </cols>
  <sheetData>
    <row r="1" spans="1:7" ht="33" thickBot="1" x14ac:dyDescent="0.55000000000000004">
      <c r="A1" s="73" t="s">
        <v>0</v>
      </c>
      <c r="B1" s="74"/>
      <c r="C1" s="74"/>
      <c r="D1" s="74"/>
      <c r="E1" s="74"/>
      <c r="F1" s="74"/>
      <c r="G1" s="75"/>
    </row>
    <row r="2" spans="1:7" ht="19.5" x14ac:dyDescent="0.3">
      <c r="B2" s="4" t="s">
        <v>1</v>
      </c>
      <c r="C2" s="4" t="s">
        <v>1</v>
      </c>
      <c r="D2" s="4" t="s">
        <v>3</v>
      </c>
      <c r="E2" s="4" t="s">
        <v>2</v>
      </c>
      <c r="F2" s="4" t="s">
        <v>4</v>
      </c>
      <c r="G2" s="4" t="s">
        <v>47</v>
      </c>
    </row>
    <row r="3" spans="1:7" ht="15.75" thickBot="1" x14ac:dyDescent="0.3">
      <c r="B3" s="3" t="s">
        <v>15</v>
      </c>
      <c r="C3" s="3" t="s">
        <v>16</v>
      </c>
      <c r="D3" s="3" t="s">
        <v>39</v>
      </c>
      <c r="E3" s="3" t="s">
        <v>50</v>
      </c>
      <c r="F3" s="3" t="s">
        <v>40</v>
      </c>
      <c r="G3" s="3" t="s">
        <v>49</v>
      </c>
    </row>
    <row r="4" spans="1:7" ht="21.75" thickBot="1" x14ac:dyDescent="0.4">
      <c r="A4" s="76" t="s">
        <v>13</v>
      </c>
      <c r="B4" s="77"/>
      <c r="C4" s="77"/>
      <c r="D4" s="77"/>
      <c r="E4" s="77"/>
      <c r="F4" s="77"/>
      <c r="G4" s="78"/>
    </row>
    <row r="6" spans="1:7" ht="19.5" x14ac:dyDescent="0.3">
      <c r="A6" s="37" t="s">
        <v>12</v>
      </c>
      <c r="B6" s="6"/>
      <c r="C6" s="6"/>
      <c r="D6" s="6"/>
      <c r="E6" s="6"/>
      <c r="F6" s="6"/>
      <c r="G6" s="6"/>
    </row>
    <row r="7" spans="1:7" x14ac:dyDescent="0.25">
      <c r="A7" s="3" t="s">
        <v>11</v>
      </c>
      <c r="B7" s="6">
        <v>7.4899999999999994E-2</v>
      </c>
      <c r="C7" s="6">
        <v>9.4899999999999998E-2</v>
      </c>
      <c r="D7" s="6">
        <v>8.6499999999999994E-2</v>
      </c>
      <c r="E7" s="6">
        <v>7.6999999999999999E-2</v>
      </c>
      <c r="F7" s="6">
        <v>6.547E-2</v>
      </c>
      <c r="G7" s="6">
        <v>6.9500000000000006E-2</v>
      </c>
    </row>
    <row r="8" spans="1:7" x14ac:dyDescent="0.25">
      <c r="A8" s="3" t="s">
        <v>5</v>
      </c>
      <c r="B8" s="6">
        <v>5.2819999999999999E-2</v>
      </c>
      <c r="C8" s="6">
        <v>5.2819999999999999E-2</v>
      </c>
      <c r="D8" s="6">
        <v>5.2819999999999999E-2</v>
      </c>
      <c r="E8" s="6">
        <v>5.2819999999999999E-2</v>
      </c>
      <c r="F8" s="6">
        <v>4.7359999999999999E-2</v>
      </c>
      <c r="G8" s="6">
        <v>5.2819999999999999E-2</v>
      </c>
    </row>
    <row r="9" spans="1:7" x14ac:dyDescent="0.25">
      <c r="A9" s="3" t="s">
        <v>6</v>
      </c>
      <c r="B9" s="6">
        <v>1.4999999999999999E-2</v>
      </c>
      <c r="C9" s="6">
        <v>1.4999999999999999E-2</v>
      </c>
      <c r="D9" s="6">
        <v>1.4999999999999999E-2</v>
      </c>
      <c r="E9" s="6">
        <v>1.4999999999999999E-2</v>
      </c>
      <c r="F9" s="6">
        <v>1.4999999999999999E-2</v>
      </c>
      <c r="G9" s="6">
        <v>1.4999999999999999E-2</v>
      </c>
    </row>
    <row r="10" spans="1:7" x14ac:dyDescent="0.25">
      <c r="A10" s="3" t="s">
        <v>7</v>
      </c>
      <c r="B10" s="6">
        <v>7.0800000000000004E-3</v>
      </c>
      <c r="C10" s="6">
        <v>7.0800000000000004E-3</v>
      </c>
      <c r="D10" s="6">
        <v>7.0800000000000004E-3</v>
      </c>
      <c r="E10" s="6">
        <v>7.0800000000000004E-3</v>
      </c>
      <c r="F10" s="6">
        <v>7.0800000000000004E-3</v>
      </c>
      <c r="G10" s="6">
        <v>7.0800000000000004E-3</v>
      </c>
    </row>
    <row r="11" spans="1:7" x14ac:dyDescent="0.25">
      <c r="A11" s="7" t="s">
        <v>8</v>
      </c>
      <c r="B11" s="6">
        <f t="shared" ref="B11:G11" si="0">SUM(B7:B10)</f>
        <v>0.14980000000000002</v>
      </c>
      <c r="C11" s="6">
        <f t="shared" si="0"/>
        <v>0.16979999999999998</v>
      </c>
      <c r="D11" s="6">
        <f t="shared" si="0"/>
        <v>0.16140000000000002</v>
      </c>
      <c r="E11" s="6">
        <f t="shared" si="0"/>
        <v>0.15190000000000001</v>
      </c>
      <c r="F11" s="6">
        <f t="shared" si="0"/>
        <v>0.13491</v>
      </c>
      <c r="G11" s="6">
        <f t="shared" si="0"/>
        <v>0.1444</v>
      </c>
    </row>
    <row r="12" spans="1:7" x14ac:dyDescent="0.25">
      <c r="A12" s="7" t="s">
        <v>9</v>
      </c>
      <c r="B12" s="6">
        <f t="shared" ref="B12:G12" si="1">B11*1.2</f>
        <v>0.17976</v>
      </c>
      <c r="C12" s="6">
        <f t="shared" si="1"/>
        <v>0.20375999999999997</v>
      </c>
      <c r="D12" s="6">
        <f t="shared" si="1"/>
        <v>0.19368000000000002</v>
      </c>
      <c r="E12" s="6">
        <f t="shared" si="1"/>
        <v>0.18228</v>
      </c>
      <c r="F12" s="6">
        <f t="shared" si="1"/>
        <v>0.16189200000000001</v>
      </c>
      <c r="G12" s="6">
        <f t="shared" si="1"/>
        <v>0.17327999999999999</v>
      </c>
    </row>
    <row r="13" spans="1:7" x14ac:dyDescent="0.25">
      <c r="B13" s="6"/>
      <c r="C13" s="6"/>
      <c r="D13" s="6"/>
      <c r="E13" s="6"/>
      <c r="F13" s="6"/>
      <c r="G13" s="6"/>
    </row>
    <row r="14" spans="1:7" ht="19.5" x14ac:dyDescent="0.3">
      <c r="A14" s="37" t="s">
        <v>10</v>
      </c>
      <c r="B14" s="6"/>
      <c r="C14" s="6"/>
      <c r="D14" s="6"/>
      <c r="E14" s="6"/>
      <c r="F14" s="6"/>
      <c r="G14" s="6"/>
    </row>
    <row r="15" spans="1:7" x14ac:dyDescent="0.25">
      <c r="A15" s="3" t="s">
        <v>11</v>
      </c>
      <c r="B15" s="6">
        <v>18</v>
      </c>
      <c r="C15" s="6">
        <v>18</v>
      </c>
      <c r="D15" s="6">
        <v>18</v>
      </c>
      <c r="E15" s="6">
        <v>18</v>
      </c>
      <c r="F15" s="6">
        <v>15.3</v>
      </c>
      <c r="G15" s="6">
        <v>21</v>
      </c>
    </row>
    <row r="16" spans="1:7" x14ac:dyDescent="0.25">
      <c r="A16" s="3" t="s">
        <v>5</v>
      </c>
      <c r="B16" s="6">
        <v>6</v>
      </c>
      <c r="C16" s="6">
        <v>6</v>
      </c>
      <c r="D16" s="6">
        <v>6</v>
      </c>
      <c r="E16" s="6">
        <v>6</v>
      </c>
      <c r="F16" s="6">
        <v>9.7200000000000006</v>
      </c>
      <c r="G16" s="6">
        <v>6</v>
      </c>
    </row>
    <row r="17" spans="1:7" x14ac:dyDescent="0.25">
      <c r="A17" s="3" t="s">
        <v>7</v>
      </c>
      <c r="B17" s="6">
        <v>12.728</v>
      </c>
      <c r="C17" s="6">
        <v>12.728</v>
      </c>
      <c r="D17" s="6">
        <v>12.728</v>
      </c>
      <c r="E17" s="6">
        <v>12.728</v>
      </c>
      <c r="F17" s="6">
        <v>11</v>
      </c>
      <c r="G17" s="6">
        <v>12.728</v>
      </c>
    </row>
    <row r="18" spans="1:7" x14ac:dyDescent="0.25">
      <c r="A18" s="7" t="s">
        <v>8</v>
      </c>
      <c r="B18" s="6">
        <f t="shared" ref="B18:G18" si="2">SUM(B15:B17)</f>
        <v>36.728000000000002</v>
      </c>
      <c r="C18" s="6">
        <f t="shared" si="2"/>
        <v>36.728000000000002</v>
      </c>
      <c r="D18" s="6">
        <f t="shared" si="2"/>
        <v>36.728000000000002</v>
      </c>
      <c r="E18" s="6">
        <f t="shared" si="2"/>
        <v>36.728000000000002</v>
      </c>
      <c r="F18" s="6">
        <f t="shared" si="2"/>
        <v>36.020000000000003</v>
      </c>
      <c r="G18" s="6">
        <f t="shared" si="2"/>
        <v>39.728000000000002</v>
      </c>
    </row>
    <row r="19" spans="1:7" x14ac:dyDescent="0.25">
      <c r="A19" s="7" t="s">
        <v>9</v>
      </c>
      <c r="B19" s="6">
        <f t="shared" ref="B19:G19" si="3">B18*1.2</f>
        <v>44.073599999999999</v>
      </c>
      <c r="C19" s="6">
        <f t="shared" si="3"/>
        <v>44.073599999999999</v>
      </c>
      <c r="D19" s="6">
        <f t="shared" si="3"/>
        <v>44.073599999999999</v>
      </c>
      <c r="E19" s="6">
        <f t="shared" si="3"/>
        <v>44.073599999999999</v>
      </c>
      <c r="F19" s="6">
        <f t="shared" si="3"/>
        <v>43.224000000000004</v>
      </c>
      <c r="G19" s="6">
        <f t="shared" si="3"/>
        <v>47.6736</v>
      </c>
    </row>
    <row r="21" spans="1:7" x14ac:dyDescent="0.25">
      <c r="A21" s="3" t="s">
        <v>18</v>
      </c>
      <c r="B21" s="6">
        <f>B11*Auswertung!C7</f>
        <v>599.20000000000005</v>
      </c>
      <c r="C21" s="6">
        <f>C11*Auswertung!C7</f>
        <v>679.19999999999993</v>
      </c>
      <c r="D21" s="6">
        <f>D11*Auswertung!C7</f>
        <v>645.6</v>
      </c>
      <c r="E21" s="6">
        <f>E11*Auswertung!C7</f>
        <v>607.6</v>
      </c>
      <c r="F21" s="6">
        <f>F11*Auswertung!C7</f>
        <v>539.64</v>
      </c>
      <c r="G21" s="6">
        <f>G11*Auswertung!C7</f>
        <v>577.6</v>
      </c>
    </row>
    <row r="22" spans="1:7" x14ac:dyDescent="0.25">
      <c r="A22" s="3" t="s">
        <v>19</v>
      </c>
      <c r="B22" s="6">
        <f>IF(Auswertung!$C7,B18,0)</f>
        <v>36.728000000000002</v>
      </c>
      <c r="C22" s="6">
        <f>IF(Auswertung!$C7,C18,0)</f>
        <v>36.728000000000002</v>
      </c>
      <c r="D22" s="6">
        <f>IF(Auswertung!$C7,D18,0)</f>
        <v>36.728000000000002</v>
      </c>
      <c r="E22" s="6">
        <f>IF(Auswertung!$C7,E18,0)</f>
        <v>36.728000000000002</v>
      </c>
      <c r="F22" s="6">
        <f>IF(Auswertung!$C7,F18,0)</f>
        <v>36.020000000000003</v>
      </c>
      <c r="G22" s="6">
        <f>IF(Auswertung!$C7,G18,0)</f>
        <v>39.728000000000002</v>
      </c>
    </row>
    <row r="23" spans="1:7" x14ac:dyDescent="0.25">
      <c r="A23" s="3" t="s">
        <v>8</v>
      </c>
      <c r="B23" s="6">
        <f t="shared" ref="B23:G23" si="4">B21+B22</f>
        <v>635.928</v>
      </c>
      <c r="C23" s="6">
        <f t="shared" si="4"/>
        <v>715.92799999999988</v>
      </c>
      <c r="D23" s="6">
        <f t="shared" si="4"/>
        <v>682.32799999999997</v>
      </c>
      <c r="E23" s="6">
        <f t="shared" si="4"/>
        <v>644.32799999999997</v>
      </c>
      <c r="F23" s="6">
        <f t="shared" si="4"/>
        <v>575.66</v>
      </c>
      <c r="G23" s="6">
        <f t="shared" si="4"/>
        <v>617.32799999999997</v>
      </c>
    </row>
    <row r="24" spans="1:7" x14ac:dyDescent="0.25">
      <c r="A24" s="3" t="s">
        <v>61</v>
      </c>
      <c r="B24" s="6">
        <f>Auswertung!C16</f>
        <v>0.19077840000000001</v>
      </c>
      <c r="C24" s="6">
        <f>Auswertung!D16</f>
        <v>0.21477839999999995</v>
      </c>
      <c r="D24" s="6">
        <f>Auswertung!E16</f>
        <v>0.2046984</v>
      </c>
      <c r="E24" s="6">
        <f>Auswertung!F16</f>
        <v>0.19329839999999998</v>
      </c>
      <c r="F24" s="6">
        <f>Auswertung!G16</f>
        <v>0.17269799999999999</v>
      </c>
      <c r="G24" s="6">
        <f>Auswertung!H16</f>
        <v>0.18519839999999999</v>
      </c>
    </row>
    <row r="25" spans="1:7" ht="15.75" thickBot="1" x14ac:dyDescent="0.3"/>
    <row r="26" spans="1:7" ht="21.75" thickBot="1" x14ac:dyDescent="0.4">
      <c r="A26" s="79" t="s">
        <v>14</v>
      </c>
      <c r="B26" s="80"/>
      <c r="C26" s="80"/>
      <c r="D26" s="80"/>
      <c r="E26" s="80"/>
      <c r="F26" s="80"/>
      <c r="G26" s="81"/>
    </row>
    <row r="28" spans="1:7" ht="19.5" x14ac:dyDescent="0.3">
      <c r="A28" s="5" t="s">
        <v>12</v>
      </c>
      <c r="B28" s="6"/>
      <c r="C28" s="6"/>
      <c r="D28" s="6"/>
      <c r="E28" s="6"/>
      <c r="F28" s="6"/>
      <c r="G28" s="6"/>
    </row>
    <row r="29" spans="1:7" x14ac:dyDescent="0.25">
      <c r="A29" s="3" t="s">
        <v>11</v>
      </c>
      <c r="B29" s="6">
        <v>5.8000000000000003E-2</v>
      </c>
      <c r="C29" s="6">
        <v>5.8000000000000003E-2</v>
      </c>
      <c r="D29" s="6">
        <v>6.3E-2</v>
      </c>
      <c r="E29" s="6">
        <v>6.25E-2</v>
      </c>
      <c r="F29" s="6">
        <v>5.3469999999999997E-2</v>
      </c>
      <c r="G29" s="6">
        <v>6.3E-2</v>
      </c>
    </row>
    <row r="30" spans="1:7" x14ac:dyDescent="0.25">
      <c r="A30" s="3" t="s">
        <v>5</v>
      </c>
      <c r="B30" s="6">
        <v>2.4819999999999998E-2</v>
      </c>
      <c r="C30" s="6">
        <v>2.4819999999999998E-2</v>
      </c>
      <c r="D30" s="6">
        <v>2.4819999999999998E-2</v>
      </c>
      <c r="E30" s="6">
        <v>2.4819999999999998E-2</v>
      </c>
      <c r="F30" s="6">
        <v>4.7359999999999999E-2</v>
      </c>
      <c r="G30" s="6">
        <v>2.4819999999999998E-2</v>
      </c>
    </row>
    <row r="31" spans="1:7" x14ac:dyDescent="0.25">
      <c r="A31" s="3" t="s">
        <v>6</v>
      </c>
      <c r="B31" s="6">
        <v>1.4999999999999999E-2</v>
      </c>
      <c r="C31" s="6">
        <v>1.4999999999999999E-2</v>
      </c>
      <c r="D31" s="6">
        <v>1.4999999999999999E-2</v>
      </c>
      <c r="E31" s="6">
        <v>1.4999999999999999E-2</v>
      </c>
      <c r="F31" s="6">
        <v>1.4999999999999999E-2</v>
      </c>
      <c r="G31" s="6">
        <v>1.4999999999999999E-2</v>
      </c>
    </row>
    <row r="32" spans="1:7" x14ac:dyDescent="0.25">
      <c r="A32" s="3" t="s">
        <v>7</v>
      </c>
      <c r="B32" s="6">
        <v>4.0299999999999997E-3</v>
      </c>
      <c r="C32" s="6">
        <v>4.0299999999999997E-3</v>
      </c>
      <c r="D32" s="6">
        <v>4.0299999999999997E-3</v>
      </c>
      <c r="E32" s="6">
        <v>4.0299999999999997E-3</v>
      </c>
      <c r="F32" s="6">
        <v>7.0800000000000004E-3</v>
      </c>
      <c r="G32" s="6">
        <v>4.0299999999999997E-3</v>
      </c>
    </row>
    <row r="33" spans="1:7" x14ac:dyDescent="0.25">
      <c r="A33" s="7" t="s">
        <v>8</v>
      </c>
      <c r="B33" s="6">
        <f t="shared" ref="B33:G33" si="5">SUM(B29:B32)</f>
        <v>0.10185000000000001</v>
      </c>
      <c r="C33" s="6">
        <f t="shared" si="5"/>
        <v>0.10185000000000001</v>
      </c>
      <c r="D33" s="6">
        <f t="shared" si="5"/>
        <v>0.10685</v>
      </c>
      <c r="E33" s="6">
        <f t="shared" si="5"/>
        <v>0.10635</v>
      </c>
      <c r="F33" s="6">
        <f t="shared" si="5"/>
        <v>0.12291000000000001</v>
      </c>
      <c r="G33" s="6">
        <f t="shared" si="5"/>
        <v>0.10685</v>
      </c>
    </row>
    <row r="34" spans="1:7" x14ac:dyDescent="0.25">
      <c r="A34" s="7" t="s">
        <v>9</v>
      </c>
      <c r="B34" s="6">
        <f t="shared" ref="B34:G34" si="6">B33*1.2</f>
        <v>0.12222000000000001</v>
      </c>
      <c r="C34" s="6">
        <f t="shared" si="6"/>
        <v>0.12222000000000001</v>
      </c>
      <c r="D34" s="6">
        <f t="shared" si="6"/>
        <v>0.12822</v>
      </c>
      <c r="E34" s="6">
        <f t="shared" si="6"/>
        <v>0.12761999999999998</v>
      </c>
      <c r="F34" s="6">
        <f t="shared" si="6"/>
        <v>0.14749200000000001</v>
      </c>
      <c r="G34" s="6">
        <f t="shared" si="6"/>
        <v>0.12822</v>
      </c>
    </row>
    <row r="35" spans="1:7" x14ac:dyDescent="0.25">
      <c r="B35" s="6"/>
      <c r="C35" s="6"/>
      <c r="D35" s="6"/>
      <c r="E35" s="6"/>
      <c r="F35" s="6"/>
      <c r="G35" s="6"/>
    </row>
    <row r="36" spans="1:7" ht="19.5" x14ac:dyDescent="0.3">
      <c r="A36" s="5" t="s">
        <v>10</v>
      </c>
      <c r="B36" s="6"/>
      <c r="C36" s="6"/>
      <c r="D36" s="6"/>
      <c r="E36" s="6"/>
      <c r="F36" s="6"/>
      <c r="G36" s="6"/>
    </row>
    <row r="37" spans="1:7" x14ac:dyDescent="0.25">
      <c r="A37" s="3" t="s">
        <v>11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3" t="s">
        <v>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3" t="s">
        <v>7</v>
      </c>
      <c r="B39" s="6">
        <v>11</v>
      </c>
      <c r="C39" s="6">
        <v>11</v>
      </c>
      <c r="D39" s="6">
        <v>11</v>
      </c>
      <c r="E39" s="6">
        <v>11</v>
      </c>
      <c r="F39" s="6">
        <v>10.583399999999999</v>
      </c>
      <c r="G39" s="6">
        <v>11</v>
      </c>
    </row>
    <row r="40" spans="1:7" x14ac:dyDescent="0.25">
      <c r="A40" s="7" t="s">
        <v>8</v>
      </c>
      <c r="B40" s="6">
        <f t="shared" ref="B40:G40" si="7">SUM(B37:B39)</f>
        <v>11</v>
      </c>
      <c r="C40" s="6">
        <f t="shared" si="7"/>
        <v>11</v>
      </c>
      <c r="D40" s="6">
        <f t="shared" si="7"/>
        <v>11</v>
      </c>
      <c r="E40" s="6">
        <f t="shared" si="7"/>
        <v>11</v>
      </c>
      <c r="F40" s="6">
        <f t="shared" si="7"/>
        <v>10.583399999999999</v>
      </c>
      <c r="G40" s="6">
        <f t="shared" si="7"/>
        <v>11</v>
      </c>
    </row>
    <row r="41" spans="1:7" x14ac:dyDescent="0.25">
      <c r="A41" s="7" t="s">
        <v>9</v>
      </c>
      <c r="B41" s="6">
        <f t="shared" ref="B41:G41" si="8">B40*1.2</f>
        <v>13.2</v>
      </c>
      <c r="C41" s="6">
        <f t="shared" si="8"/>
        <v>13.2</v>
      </c>
      <c r="D41" s="6">
        <f t="shared" si="8"/>
        <v>13.2</v>
      </c>
      <c r="E41" s="6">
        <f t="shared" si="8"/>
        <v>13.2</v>
      </c>
      <c r="F41" s="6">
        <f t="shared" si="8"/>
        <v>12.700079999999998</v>
      </c>
      <c r="G41" s="6">
        <f t="shared" si="8"/>
        <v>13.2</v>
      </c>
    </row>
    <row r="43" spans="1:7" x14ac:dyDescent="0.25">
      <c r="A43" s="3" t="s">
        <v>18</v>
      </c>
      <c r="B43" s="6">
        <f>B33*Auswertung!C6</f>
        <v>611.1</v>
      </c>
      <c r="C43" s="6">
        <f>C33*Auswertung!C6</f>
        <v>611.1</v>
      </c>
      <c r="D43" s="6">
        <f>D33*Auswertung!C6</f>
        <v>641.1</v>
      </c>
      <c r="E43" s="6">
        <f>E33*Auswertung!C6</f>
        <v>638.1</v>
      </c>
      <c r="F43" s="6">
        <f>F33*Auswertung!C6</f>
        <v>737.46</v>
      </c>
      <c r="G43" s="6">
        <f>G33*Auswertung!C6</f>
        <v>641.1</v>
      </c>
    </row>
    <row r="44" spans="1:7" x14ac:dyDescent="0.25">
      <c r="A44" s="3" t="s">
        <v>19</v>
      </c>
      <c r="B44" s="6">
        <f>IF(Auswertung!$C6,B40,0)</f>
        <v>11</v>
      </c>
      <c r="C44" s="6">
        <f>IF(Auswertung!$C6,C40,0)</f>
        <v>11</v>
      </c>
      <c r="D44" s="6">
        <f>IF(Auswertung!$C6,D40,0)</f>
        <v>11</v>
      </c>
      <c r="E44" s="6">
        <f>IF(Auswertung!$C6,E40,0)</f>
        <v>11</v>
      </c>
      <c r="F44" s="6">
        <f>IF(Auswertung!$C6,F40,0)</f>
        <v>10.583399999999999</v>
      </c>
      <c r="G44" s="6">
        <f>IF(Auswertung!$C6,G40,0)</f>
        <v>11</v>
      </c>
    </row>
    <row r="45" spans="1:7" x14ac:dyDescent="0.25">
      <c r="A45" s="3" t="s">
        <v>8</v>
      </c>
      <c r="B45" s="6">
        <f t="shared" ref="B45:G45" si="9">B43+B44</f>
        <v>622.1</v>
      </c>
      <c r="C45" s="6">
        <f t="shared" si="9"/>
        <v>622.1</v>
      </c>
      <c r="D45" s="6">
        <f t="shared" si="9"/>
        <v>652.1</v>
      </c>
      <c r="E45" s="6">
        <f t="shared" si="9"/>
        <v>649.1</v>
      </c>
      <c r="F45" s="6">
        <f t="shared" si="9"/>
        <v>748.04340000000002</v>
      </c>
      <c r="G45" s="6">
        <f t="shared" si="9"/>
        <v>652.1</v>
      </c>
    </row>
    <row r="46" spans="1:7" x14ac:dyDescent="0.25">
      <c r="A46" s="3" t="s">
        <v>61</v>
      </c>
      <c r="B46" s="6">
        <f>Auswertung!C14</f>
        <v>0.12442</v>
      </c>
      <c r="C46" s="6">
        <f>Auswertung!D14</f>
        <v>0.12442</v>
      </c>
      <c r="D46" s="6">
        <f>Auswertung!E14</f>
        <v>0.13042000000000001</v>
      </c>
      <c r="E46" s="6">
        <f>Auswertung!F14</f>
        <v>0.12981999999999999</v>
      </c>
      <c r="F46" s="6">
        <f>Auswertung!G14</f>
        <v>0.14960867999999999</v>
      </c>
      <c r="G46" s="6">
        <f>Auswertung!H14</f>
        <v>0.13042000000000001</v>
      </c>
    </row>
    <row r="48" spans="1:7" x14ac:dyDescent="0.25">
      <c r="A48" s="8" t="s">
        <v>21</v>
      </c>
      <c r="B48" s="9">
        <f>Auswertung!C15+Auswertung!C13</f>
        <v>1509.6336000000001</v>
      </c>
      <c r="C48" s="9">
        <f>Auswertung!D15+Auswertung!D13</f>
        <v>1605.6335999999997</v>
      </c>
      <c r="D48" s="9">
        <f>Auswertung!E15+Auswertung!E13</f>
        <v>1601.3136</v>
      </c>
      <c r="E48" s="9">
        <f>Auswertung!F15+Auswertung!F13</f>
        <v>1552.1135999999999</v>
      </c>
      <c r="F48" s="9">
        <f>Auswertung!G15+Auswertung!G13</f>
        <v>1588.4440799999998</v>
      </c>
      <c r="G48" s="9">
        <f>Auswertung!H15+Auswertung!H13</f>
        <v>1523.3136</v>
      </c>
    </row>
    <row r="49" spans="1:7" ht="15.75" thickBot="1" x14ac:dyDescent="0.3"/>
    <row r="50" spans="1:7" ht="20.25" thickBot="1" x14ac:dyDescent="0.35">
      <c r="A50" s="70" t="s">
        <v>22</v>
      </c>
      <c r="B50" s="71"/>
      <c r="C50" s="71"/>
      <c r="D50" s="71"/>
      <c r="E50" s="71"/>
      <c r="F50" s="71"/>
      <c r="G50" s="72"/>
    </row>
    <row r="52" spans="1:7" ht="19.5" x14ac:dyDescent="0.3">
      <c r="B52" s="4" t="s">
        <v>1</v>
      </c>
      <c r="C52" s="4" t="s">
        <v>1</v>
      </c>
      <c r="D52" s="4" t="s">
        <v>3</v>
      </c>
      <c r="E52" s="4" t="s">
        <v>2</v>
      </c>
      <c r="F52" s="4" t="s">
        <v>4</v>
      </c>
      <c r="G52" s="4" t="s">
        <v>47</v>
      </c>
    </row>
    <row r="53" spans="1:7" x14ac:dyDescent="0.25">
      <c r="B53" s="3" t="s">
        <v>15</v>
      </c>
      <c r="C53" s="3" t="s">
        <v>16</v>
      </c>
    </row>
    <row r="55" spans="1:7" x14ac:dyDescent="0.25">
      <c r="A55" s="3" t="s">
        <v>25</v>
      </c>
      <c r="B55" s="10">
        <v>7.4999999999999997E-2</v>
      </c>
      <c r="C55" s="10">
        <v>9.5000000000000001E-2</v>
      </c>
      <c r="D55" s="10">
        <v>7.8399999999999997E-2</v>
      </c>
      <c r="E55" s="10">
        <v>7.0900000000000005E-2</v>
      </c>
      <c r="F55" s="10">
        <v>9.6000000000000002E-2</v>
      </c>
      <c r="G55" s="10">
        <v>0.09</v>
      </c>
    </row>
    <row r="56" spans="1:7" x14ac:dyDescent="0.25">
      <c r="A56" s="3" t="s">
        <v>48</v>
      </c>
      <c r="G56" s="28">
        <v>72</v>
      </c>
    </row>
    <row r="58" spans="1:7" x14ac:dyDescent="0.25">
      <c r="A58" s="3" t="s">
        <v>29</v>
      </c>
      <c r="B58" s="15">
        <f>Auswertung!C9</f>
        <v>0.32</v>
      </c>
      <c r="C58" s="3" t="s">
        <v>44</v>
      </c>
      <c r="E58" s="3">
        <f>Auswertung!C7*Auswertung!C9</f>
        <v>1280</v>
      </c>
      <c r="F58" s="3" t="s">
        <v>17</v>
      </c>
    </row>
    <row r="60" spans="1:7" x14ac:dyDescent="0.25">
      <c r="A60" s="3" t="s">
        <v>30</v>
      </c>
      <c r="E60" s="3">
        <f>IF(Auswertung!C7,Auswertung!C9*Auswertung!C8,0)</f>
        <v>1632</v>
      </c>
      <c r="F60" s="3" t="s">
        <v>17</v>
      </c>
    </row>
    <row r="63" spans="1:7" x14ac:dyDescent="0.25">
      <c r="A63" s="3" t="s">
        <v>41</v>
      </c>
      <c r="C63" s="14">
        <v>2500</v>
      </c>
    </row>
    <row r="64" spans="1:7" x14ac:dyDescent="0.25">
      <c r="A64" s="3" t="s">
        <v>20</v>
      </c>
      <c r="C64" s="14">
        <f>C63*(Auswertung!C8/1000)</f>
        <v>12750</v>
      </c>
    </row>
    <row r="66" spans="1:33" x14ac:dyDescent="0.25">
      <c r="A66" s="3" t="s">
        <v>43</v>
      </c>
      <c r="D66" s="3">
        <f>IF(Auswertung!C7&lt;(Kalkulation!E60),Kalkulation!E58,E60)</f>
        <v>1632</v>
      </c>
    </row>
    <row r="67" spans="1:33" x14ac:dyDescent="0.25">
      <c r="K67" s="15"/>
      <c r="L67" s="15"/>
      <c r="M67" s="15"/>
      <c r="P67" s="15"/>
      <c r="Q67" s="15"/>
      <c r="T67" s="15"/>
      <c r="U67" s="15"/>
      <c r="X67" s="15"/>
      <c r="Y67" s="15"/>
      <c r="AB67" s="15"/>
      <c r="AC67" s="15"/>
      <c r="AF67" s="15"/>
      <c r="AG67" s="15"/>
    </row>
    <row r="68" spans="1:33" x14ac:dyDescent="0.25">
      <c r="A68" s="3" t="s">
        <v>51</v>
      </c>
      <c r="B68" s="3" t="s">
        <v>52</v>
      </c>
      <c r="C68" s="31">
        <f>Auswertung!A12</f>
        <v>0.05</v>
      </c>
      <c r="D68" s="3" t="s">
        <v>53</v>
      </c>
      <c r="E68" s="31">
        <f>Auswertung!B12</f>
        <v>0.02</v>
      </c>
      <c r="J68" s="3" t="s">
        <v>54</v>
      </c>
      <c r="K68" s="32" t="s">
        <v>55</v>
      </c>
      <c r="L68" s="32"/>
      <c r="M68" s="32"/>
      <c r="N68" s="3" t="s">
        <v>54</v>
      </c>
      <c r="O68" s="32" t="s">
        <v>55</v>
      </c>
      <c r="P68" s="32"/>
      <c r="Q68" s="32"/>
      <c r="R68" s="3" t="s">
        <v>54</v>
      </c>
      <c r="S68" s="32" t="s">
        <v>55</v>
      </c>
      <c r="T68" s="32"/>
      <c r="U68" s="32"/>
      <c r="V68" s="3" t="s">
        <v>54</v>
      </c>
      <c r="W68" s="32" t="s">
        <v>55</v>
      </c>
      <c r="X68" s="32"/>
      <c r="Y68" s="32"/>
      <c r="Z68" s="3" t="s">
        <v>54</v>
      </c>
      <c r="AA68" s="32" t="s">
        <v>55</v>
      </c>
      <c r="AB68" s="32"/>
      <c r="AC68" s="32"/>
      <c r="AD68" s="3" t="s">
        <v>54</v>
      </c>
      <c r="AE68" s="32" t="s">
        <v>55</v>
      </c>
      <c r="AF68" s="32"/>
      <c r="AG68" s="32"/>
    </row>
    <row r="69" spans="1:33" x14ac:dyDescent="0.25">
      <c r="A69" s="15"/>
      <c r="B69" s="3" t="str">
        <f>B2</f>
        <v>Ökostrom</v>
      </c>
      <c r="C69" s="3" t="str">
        <f t="shared" ref="C69:G69" si="10">C2</f>
        <v>Ökostrom</v>
      </c>
      <c r="D69" s="3" t="str">
        <f t="shared" si="10"/>
        <v>Enamo</v>
      </c>
      <c r="E69" s="3" t="str">
        <f t="shared" si="10"/>
        <v>Energie AG</v>
      </c>
      <c r="F69" s="3" t="str">
        <f t="shared" si="10"/>
        <v>Salzburg AG</v>
      </c>
      <c r="G69" s="3" t="str">
        <f t="shared" si="10"/>
        <v>Verbund</v>
      </c>
      <c r="H69" s="3" t="s">
        <v>62</v>
      </c>
      <c r="J69" s="69" t="str">
        <f>B2</f>
        <v>Ökostrom</v>
      </c>
      <c r="K69" s="69"/>
      <c r="L69" s="36"/>
      <c r="M69" s="36"/>
      <c r="N69" s="69" t="str">
        <f>C2</f>
        <v>Ökostrom</v>
      </c>
      <c r="O69" s="69"/>
      <c r="P69" s="36"/>
      <c r="Q69" s="36"/>
      <c r="R69" s="69" t="str">
        <f>D2</f>
        <v>Enamo</v>
      </c>
      <c r="S69" s="69"/>
      <c r="T69" s="36"/>
      <c r="U69" s="36"/>
      <c r="V69" s="69" t="str">
        <f>E2</f>
        <v>Energie AG</v>
      </c>
      <c r="W69" s="69"/>
      <c r="X69" s="36"/>
      <c r="Y69" s="36"/>
      <c r="Z69" s="69" t="str">
        <f>F2</f>
        <v>Salzburg AG</v>
      </c>
      <c r="AA69" s="69"/>
      <c r="AB69" s="36"/>
      <c r="AC69" s="36"/>
      <c r="AD69" s="69" t="str">
        <f>G2</f>
        <v>Verbund</v>
      </c>
      <c r="AE69" s="69"/>
      <c r="AF69" s="36"/>
      <c r="AG69" s="36"/>
    </row>
    <row r="70" spans="1:33" x14ac:dyDescent="0.25">
      <c r="A70" s="15"/>
      <c r="B70" s="3" t="str">
        <f>B3</f>
        <v>basic</v>
      </c>
      <c r="C70" s="3" t="str">
        <f t="shared" ref="C70:G70" si="11">C3</f>
        <v>premium</v>
      </c>
      <c r="D70" s="3" t="str">
        <f t="shared" si="11"/>
        <v>Ökostrom Haushalt</v>
      </c>
      <c r="E70" s="3" t="str">
        <f t="shared" si="11"/>
        <v>Privatstrom BASIS</v>
      </c>
      <c r="F70" s="3" t="str">
        <f t="shared" si="11"/>
        <v>Privat OK</v>
      </c>
      <c r="G70" s="3" t="str">
        <f t="shared" si="11"/>
        <v>H2Ö-direkt</v>
      </c>
      <c r="H70" s="3" t="s">
        <v>63</v>
      </c>
      <c r="J70" s="69" t="str">
        <f>B3</f>
        <v>basic</v>
      </c>
      <c r="K70" s="69"/>
      <c r="L70" s="39">
        <f>$C$68</f>
        <v>0.05</v>
      </c>
      <c r="M70" s="39">
        <f>$E$68</f>
        <v>0.02</v>
      </c>
      <c r="N70" s="69" t="str">
        <f>C3</f>
        <v>premium</v>
      </c>
      <c r="O70" s="69"/>
      <c r="P70" s="39">
        <f>$C$68</f>
        <v>0.05</v>
      </c>
      <c r="Q70" s="39">
        <f>$E$68</f>
        <v>0.02</v>
      </c>
      <c r="R70" s="69" t="str">
        <f>D3</f>
        <v>Ökostrom Haushalt</v>
      </c>
      <c r="S70" s="69"/>
      <c r="T70" s="39">
        <f>$C$68</f>
        <v>0.05</v>
      </c>
      <c r="U70" s="39">
        <f>$E$68</f>
        <v>0.02</v>
      </c>
      <c r="V70" s="69" t="str">
        <f>E3</f>
        <v>Privatstrom BASIS</v>
      </c>
      <c r="W70" s="69"/>
      <c r="X70" s="39">
        <f>$C$68</f>
        <v>0.05</v>
      </c>
      <c r="Y70" s="39">
        <f>$E$68</f>
        <v>0.02</v>
      </c>
      <c r="Z70" s="69" t="str">
        <f>F3</f>
        <v>Privat OK</v>
      </c>
      <c r="AA70" s="69"/>
      <c r="AB70" s="39">
        <f>$C$68</f>
        <v>0.05</v>
      </c>
      <c r="AC70" s="39">
        <f>$E$68</f>
        <v>0.02</v>
      </c>
      <c r="AD70" s="69" t="str">
        <f>G3</f>
        <v>H2Ö-direkt</v>
      </c>
      <c r="AE70" s="69"/>
      <c r="AF70" s="39">
        <f>$C$68</f>
        <v>0.05</v>
      </c>
      <c r="AG70" s="39">
        <f>$E$68</f>
        <v>0.02</v>
      </c>
    </row>
    <row r="71" spans="1:33" x14ac:dyDescent="0.25">
      <c r="A71" s="15">
        <v>0</v>
      </c>
      <c r="B71" s="33">
        <f t="shared" ref="B71:B96" si="12">SUM(J71+K71)</f>
        <v>845.47161600000152</v>
      </c>
      <c r="C71" s="33">
        <f>SUM(N71+O71)</f>
        <v>811.23801600000104</v>
      </c>
      <c r="D71" s="33">
        <f>SUM(R71+S71)</f>
        <v>895.74124800000141</v>
      </c>
      <c r="E71" s="33">
        <f>SUM(V71+W71)</f>
        <v>900.07900800000129</v>
      </c>
      <c r="F71" s="33">
        <f>SUM(Z71+AA71)</f>
        <v>871.88118720000125</v>
      </c>
      <c r="G71" s="33">
        <f>SUM(AD71+AE71)</f>
        <v>809.41804800000136</v>
      </c>
      <c r="H71" s="45">
        <f>(J71+N71+R71+V71+Z71+AD71)/6</f>
        <v>1563.4086800000011</v>
      </c>
      <c r="J71" s="34">
        <f>-FV($C$68,$A72/1,Auswertung!$C$17)</f>
        <v>1509.6336000000015</v>
      </c>
      <c r="K71" s="38">
        <f>IF(Auswertung!$C7&gt;Kalkulation!$E60,-(((Kalkulation!M71*(Auswertung!$C8-Kalkulation!$E60)+Kalkulation!L71*Kalkulation!$E60)-Auswertung!B54))*1.2)</f>
        <v>-664.16198399999996</v>
      </c>
      <c r="L71" s="40">
        <f>B12</f>
        <v>0.17976</v>
      </c>
      <c r="M71" s="40">
        <f>B55</f>
        <v>7.4999999999999997E-2</v>
      </c>
      <c r="N71" s="43">
        <f>-FV($C$68,A72/1,Auswertung!$D$17)</f>
        <v>1605.633600000001</v>
      </c>
      <c r="O71" s="44">
        <f>IF(Auswertung!$C7&gt;Kalkulation!$E60,-(((Kalkulation!C55*(Auswertung!$C8-Kalkulation!$E60)+Kalkulation!C12*Kalkulation!$E60)-Auswertung!C54))*1.2)</f>
        <v>-794.39558399999999</v>
      </c>
      <c r="P71" s="40">
        <f>C12</f>
        <v>0.20375999999999997</v>
      </c>
      <c r="Q71" s="40">
        <f>C55</f>
        <v>9.5000000000000001E-2</v>
      </c>
      <c r="R71" s="42">
        <f>-FV($C$68,$A72/1,Auswertung!$E$17)</f>
        <v>1601.3136000000013</v>
      </c>
      <c r="S71" s="42">
        <f>IF(Auswertung!$C7&gt;Kalkulation!$E60,-(((Kalkulation!D55*(Auswertung!$C8-Kalkulation!$E60)+Kalkulation!D12*Kalkulation!$E60)-Auswertung!D54))*1.2)</f>
        <v>-705.57235199999991</v>
      </c>
      <c r="T71" s="40">
        <f>D12</f>
        <v>0.19368000000000002</v>
      </c>
      <c r="U71" s="40">
        <f>D55</f>
        <v>7.8399999999999997E-2</v>
      </c>
      <c r="V71" s="42">
        <f>-FV($C$68,$A72/1,Auswertung!$F$17)</f>
        <v>1552.1136000000013</v>
      </c>
      <c r="W71" s="42">
        <f>IF(Auswertung!$C7&gt;Kalkulation!$E60,-(((Kalkulation!E55*(Auswertung!$C8-Kalkulation!$E60)+Kalkulation!E12*Kalkulation!$E60)-Auswertung!E54))*1.2)</f>
        <v>-652.03459199999998</v>
      </c>
      <c r="X71" s="40">
        <f>E12</f>
        <v>0.18228</v>
      </c>
      <c r="Y71" s="40">
        <f>E55</f>
        <v>7.0900000000000005E-2</v>
      </c>
      <c r="Z71" s="42">
        <f>-FV($C$68,$A72/1,Auswertung!$G$17)</f>
        <v>1588.4440800000011</v>
      </c>
      <c r="AA71" s="42">
        <f>IF(Auswertung!$C7&gt;Kalkulation!$E60,-(((Kalkulation!F55*(Auswertung!$C8-Kalkulation!$E60)+Kalkulation!F12*Kalkulation!$E60)-Auswertung!F54))*1.2)</f>
        <v>-716.56289279999987</v>
      </c>
      <c r="AB71" s="40">
        <f>F12</f>
        <v>0.16189200000000001</v>
      </c>
      <c r="AC71" s="40">
        <f>F55</f>
        <v>9.6000000000000002E-2</v>
      </c>
      <c r="AD71" s="42">
        <f>-FV($C$68,$A72/1,Auswertung!$H$17)</f>
        <v>1523.3136000000013</v>
      </c>
      <c r="AE71" s="42">
        <f>IF(Auswertung!$C7&gt;Kalkulation!$E60,-(((Kalkulation!G55*(Auswertung!$C8-Kalkulation!$E60)+Kalkulation!G12*Kalkulation!$E60)-Auswertung!G54))*1.2)</f>
        <v>-713.89555199999995</v>
      </c>
      <c r="AF71" s="40">
        <f>F12</f>
        <v>0.16189200000000001</v>
      </c>
      <c r="AG71" s="40">
        <f>F55</f>
        <v>9.6000000000000002E-2</v>
      </c>
    </row>
    <row r="72" spans="1:33" x14ac:dyDescent="0.25">
      <c r="A72" s="3">
        <v>1</v>
      </c>
      <c r="B72" s="33">
        <f t="shared" si="12"/>
        <v>878.62659264000149</v>
      </c>
      <c r="C72" s="33">
        <f>SUM(N72+O72)</f>
        <v>842.71068864000119</v>
      </c>
      <c r="D72" s="33">
        <f>SUM(R72+S72)</f>
        <v>930.40299072000141</v>
      </c>
      <c r="E72" s="33">
        <f>SUM(V72+W72)</f>
        <v>935.19338112000139</v>
      </c>
      <c r="F72" s="33">
        <f>SUM(Z72+AA72)</f>
        <v>910.81556668800124</v>
      </c>
      <c r="G72" s="33">
        <f>SUM(AD72+AE72)</f>
        <v>842.42856268800131</v>
      </c>
      <c r="H72" s="45">
        <f t="shared" ref="H72:H96" si="13">(J72+N72+R72+V72+Z72+AD72)/6</f>
        <v>1641.5791140000013</v>
      </c>
      <c r="J72" s="34">
        <f>SUM(J71*(1+$C$68))</f>
        <v>1585.1152800000016</v>
      </c>
      <c r="K72" s="34">
        <f>IF(Auswertung!$C$7&gt;Kalkulation!$E$60,-(Kalkulation!M72*(Auswertung!$C$8-Kalkulation!$E$60)+(Kalkulation!L72*(1+$C$68))*Kalkulation!$E$60)*1.2)</f>
        <v>-706.48868736000009</v>
      </c>
      <c r="L72" s="41">
        <f>L71*(1+$C$68)</f>
        <v>0.188748</v>
      </c>
      <c r="M72" s="41">
        <f>M71*(1+$E$68)</f>
        <v>7.6499999999999999E-2</v>
      </c>
      <c r="N72" s="34">
        <f>SUM(N71*(1+$C$68))</f>
        <v>1685.9152800000011</v>
      </c>
      <c r="O72" s="34">
        <f>IF(Auswertung!$C$7&gt;Kalkulation!$E$60,-(Kalkulation!Q72*(Auswertung!$C$8-Kalkulation!$E$60)+(Kalkulation!P72*(1+$C$68))*Kalkulation!$E$60)*1.2)</f>
        <v>-843.20459135999988</v>
      </c>
      <c r="P72" s="41">
        <f>P71*(1+$C$68)</f>
        <v>0.21394799999999997</v>
      </c>
      <c r="Q72" s="41">
        <f>Q71*(1+$E$68)</f>
        <v>9.69E-2</v>
      </c>
      <c r="R72" s="34">
        <f>SUM(R71*(1+$C$68))</f>
        <v>1681.3792800000015</v>
      </c>
      <c r="S72" s="34">
        <f>IF(Auswertung!$C$7&gt;Kalkulation!$E$60,-(Kalkulation!U72*(Auswertung!$C$8-Kalkulation!$E$60)+(Kalkulation!T72*(1+$C$68))*Kalkulation!$E$60)*1.2)</f>
        <v>-750.97628928000006</v>
      </c>
      <c r="T72" s="41">
        <f>T71*(1+$C$68)</f>
        <v>0.20336400000000002</v>
      </c>
      <c r="U72" s="41">
        <f>U71*(1+$E$68)</f>
        <v>7.9967999999999997E-2</v>
      </c>
      <c r="V72" s="34">
        <f>SUM(V71*(1+$C$68))</f>
        <v>1629.7192800000014</v>
      </c>
      <c r="W72" s="34">
        <f>IF(Auswertung!$C$7&gt;Kalkulation!$E$60,-(Kalkulation!Y72*(Auswertung!$C$8-Kalkulation!$E$60)+(Kalkulation!X72*(1+$C$68))*Kalkulation!$E$60)*1.2)</f>
        <v>-694.52589888</v>
      </c>
      <c r="X72" s="41">
        <f>X71*(1+$C$68)</f>
        <v>0.19139400000000001</v>
      </c>
      <c r="Y72" s="41">
        <f>Y71*(1+$E$68)</f>
        <v>7.2318000000000007E-2</v>
      </c>
      <c r="Z72" s="34">
        <f>SUM(Z71*(1+$C$68))</f>
        <v>1667.8662840000013</v>
      </c>
      <c r="AA72" s="34">
        <f>IF(Auswertung!$C$7&gt;Kalkulation!$E$60,-(Kalkulation!AC72*(Auswertung!$C$8-Kalkulation!$E$60)+(Kalkulation!AB72*(1+$C$68))*Kalkulation!$E$60)*1.2)</f>
        <v>-757.05071731200007</v>
      </c>
      <c r="AB72" s="41">
        <f>AB71*(1+$C$68)</f>
        <v>0.16998660000000002</v>
      </c>
      <c r="AC72" s="41">
        <f>AC71*(1+$E$68)</f>
        <v>9.7920000000000007E-2</v>
      </c>
      <c r="AD72" s="34">
        <f>SUM(AD71*(1+$C$68))</f>
        <v>1599.4792800000014</v>
      </c>
      <c r="AE72" s="34">
        <f>IF(Auswertung!$C$7&gt;Kalkulation!$E$60,-(Kalkulation!AG72*(Auswertung!$C$8-Kalkulation!$E$60)+(Kalkulation!AF72*(1+$C$68))*Kalkulation!$E$60)*1.2)</f>
        <v>-757.05071731200007</v>
      </c>
      <c r="AF72" s="41">
        <f>AF71*(1+$C$68)</f>
        <v>0.16998660000000002</v>
      </c>
      <c r="AG72" s="41">
        <f>AG71*(1+$E$68)</f>
        <v>9.7920000000000007E-2</v>
      </c>
    </row>
    <row r="73" spans="1:33" x14ac:dyDescent="0.25">
      <c r="A73" s="3">
        <v>2</v>
      </c>
      <c r="B73" s="33">
        <f t="shared" si="12"/>
        <v>945.02051568000172</v>
      </c>
      <c r="C73" s="33">
        <f t="shared" ref="C73:C96" si="14">SUM(N73+O73)</f>
        <v>896.94399427200131</v>
      </c>
      <c r="D73" s="33">
        <f t="shared" ref="D73:D96" si="15">SUM(R73+S73)</f>
        <v>986.90698512000154</v>
      </c>
      <c r="E73" s="33">
        <f t="shared" ref="E73:E96" si="16">SUM(V73+W73)</f>
        <v>990.98180784000135</v>
      </c>
      <c r="F73" s="33">
        <f t="shared" ref="F73:F96" si="17">SUM(Z73+AA73)</f>
        <v>968.58146118240131</v>
      </c>
      <c r="G73" s="33">
        <f t="shared" ref="G73:G96" si="18">SUM(AD73+AE73)</f>
        <v>896.77510698240155</v>
      </c>
      <c r="H73" s="45">
        <f t="shared" si="13"/>
        <v>1723.6580697000015</v>
      </c>
      <c r="J73" s="34">
        <f>SUM(J72*(1+$C$68))</f>
        <v>1664.3710440000018</v>
      </c>
      <c r="K73" s="34">
        <f>IF(Auswertung!$C$7&gt;Kalkulation!$E$60,-((((Kalkulation!M73*(1+$E$68))*(Auswertung!$C$8-Kalkulation!$E$60)+Kalkulation!L73*Kalkulation!$E$60)-Auswertung!$B$54))*1.2)</f>
        <v>-719.35052832000008</v>
      </c>
      <c r="L73" s="41">
        <f>L72*(1+$C$68)</f>
        <v>0.19818540000000001</v>
      </c>
      <c r="M73" s="41">
        <f>M72*(1+$E$68)</f>
        <v>7.8030000000000002E-2</v>
      </c>
      <c r="N73" s="34">
        <f>SUM(N72*(1+$C$68))</f>
        <v>1770.2110440000013</v>
      </c>
      <c r="O73" s="34">
        <f>IF(Auswertung!$C$7&gt;Kalkulation!$E$60,-(Kalkulation!Q73*(Auswertung!$C$8-Kalkulation!$E$60)+(Kalkulation!P73*(1+$C$68))*Kalkulation!$E$60)*1.2)</f>
        <v>-873.26704972799996</v>
      </c>
      <c r="P73" s="41">
        <f>P72*(1+$C$68)</f>
        <v>0.22464539999999997</v>
      </c>
      <c r="Q73" s="41">
        <f>Q72*(1+$E$68)</f>
        <v>9.8837999999999995E-2</v>
      </c>
      <c r="R73" s="34">
        <f>SUM(R72*(1+$C$68))</f>
        <v>1765.4482440000015</v>
      </c>
      <c r="S73" s="34">
        <f>IF(Auswertung!$C$7&gt;Kalkulation!$E$60,-(Kalkulation!U73*(Auswertung!$C$8-Kalkulation!$E$60)+(Kalkulation!T73*(1+$C$68))*Kalkulation!$E$60)*1.2)</f>
        <v>-778.54125887999999</v>
      </c>
      <c r="T73" s="41">
        <f>T72*(1+$C$68)</f>
        <v>0.21353220000000003</v>
      </c>
      <c r="U73" s="41">
        <f>U72*(1+$E$68)</f>
        <v>8.1567360000000005E-2</v>
      </c>
      <c r="V73" s="34">
        <f>SUM(V72*(1+$C$68))</f>
        <v>1711.2052440000016</v>
      </c>
      <c r="W73" s="34">
        <f>IF(Auswertung!$C$7&gt;Kalkulation!$E$60,-(Kalkulation!Y73*(Auswertung!$C$8-Kalkulation!$E$60)+(Kalkulation!X73*(1+$C$68))*Kalkulation!$E$60)*1.2)</f>
        <v>-720.22343616000023</v>
      </c>
      <c r="X73" s="41">
        <f>X72*(1+$C$68)</f>
        <v>0.20096370000000002</v>
      </c>
      <c r="Y73" s="41">
        <f>Y72*(1+$E$68)</f>
        <v>7.3764360000000015E-2</v>
      </c>
      <c r="Z73" s="34">
        <f>SUM(Z72*(1+$C$68))</f>
        <v>1751.2595982000014</v>
      </c>
      <c r="AA73" s="34">
        <f>IF(Auswertung!$C$7&gt;Kalkulation!$E$60,-(Kalkulation!AC73*(Auswertung!$C$8-Kalkulation!$E$60)+(Kalkulation!AB73*(1+$C$68))*Kalkulation!$E$60)*1.2)</f>
        <v>-782.67813701760008</v>
      </c>
      <c r="AB73" s="41">
        <f>AB72*(1+$C$68)</f>
        <v>0.17848593000000001</v>
      </c>
      <c r="AC73" s="41">
        <f>AC72*(1+$E$68)</f>
        <v>9.9878400000000006E-2</v>
      </c>
      <c r="AD73" s="34">
        <f>SUM(AD72*(1+$C$68))</f>
        <v>1679.4532440000016</v>
      </c>
      <c r="AE73" s="34">
        <f>IF(Auswertung!$C$7&gt;Kalkulation!$E$60,-(Kalkulation!AG73*(Auswertung!$C$8-Kalkulation!$E$60)+(Kalkulation!AF73*(1+$C$68))*Kalkulation!$E$60)*1.2)</f>
        <v>-782.67813701760008</v>
      </c>
      <c r="AF73" s="41">
        <f>AF72*(1+$C$68)</f>
        <v>0.17848593000000001</v>
      </c>
      <c r="AG73" s="41">
        <f>AG72*(1+$E$68)</f>
        <v>9.9878400000000006E-2</v>
      </c>
    </row>
    <row r="74" spans="1:33" x14ac:dyDescent="0.25">
      <c r="A74" s="3">
        <v>3</v>
      </c>
      <c r="B74" s="33">
        <f t="shared" si="12"/>
        <v>981.83163860640195</v>
      </c>
      <c r="C74" s="33">
        <f t="shared" si="14"/>
        <v>954.1309206096015</v>
      </c>
      <c r="D74" s="33">
        <f t="shared" si="15"/>
        <v>1046.4358561372815</v>
      </c>
      <c r="E74" s="33">
        <f t="shared" si="16"/>
        <v>1049.7402310492816</v>
      </c>
      <c r="F74" s="33">
        <f t="shared" si="17"/>
        <v>1029.4801527247214</v>
      </c>
      <c r="G74" s="33">
        <f t="shared" si="18"/>
        <v>954.08348081472161</v>
      </c>
      <c r="H74" s="45">
        <f t="shared" si="13"/>
        <v>1809.8409731850015</v>
      </c>
      <c r="J74" s="34">
        <f t="shared" ref="J74:J95" si="19">SUM(J73*(1+$C$68))</f>
        <v>1747.589596200002</v>
      </c>
      <c r="K74" s="34">
        <f>IF(Auswertung!$C$7&gt;Kalkulation!$E$60,-((((Kalkulation!M74*(1+$E$68))*(Auswertung!$C$8-Kalkulation!$E$60)+(Kalkulation!L74*(1+$C$68))*Kalkulation!$E$60)-Auswertung!$B$54))*1.2)</f>
        <v>-765.75795759360005</v>
      </c>
      <c r="L74" s="41">
        <f t="shared" ref="L74:L96" si="20">L73*(1+$C$68)</f>
        <v>0.20809467000000001</v>
      </c>
      <c r="M74" s="41">
        <f t="shared" ref="M74:M95" si="21">M73*(1+$E$68)</f>
        <v>7.9590599999999997E-2</v>
      </c>
      <c r="N74" s="34">
        <f>SUM(N73*(1+$C$68))</f>
        <v>1858.7215962000014</v>
      </c>
      <c r="O74" s="34">
        <f>IF(Auswertung!$C$7&gt;Kalkulation!$E$60,-(Kalkulation!Q74*(Auswertung!$C$8-Kalkulation!$E$60)+(Kalkulation!P74*(1+$C$68))*Kalkulation!$E$60)*1.2)</f>
        <v>-904.59067559039988</v>
      </c>
      <c r="P74" s="41">
        <f t="shared" ref="P74:P96" si="22">P73*(1+$C$68)</f>
        <v>0.23587766999999998</v>
      </c>
      <c r="Q74" s="41">
        <f t="shared" ref="Q74:Q95" si="23">Q73*(1+$E$68)</f>
        <v>0.10081476</v>
      </c>
      <c r="R74" s="34">
        <f t="shared" ref="R74:R96" si="24">SUM(R73*(1+$C$68))</f>
        <v>1853.7206562000017</v>
      </c>
      <c r="S74" s="34">
        <f>IF(Auswertung!$C$7&gt;Kalkulation!$E$60,-(Kalkulation!U74*(Auswertung!$C$8-Kalkulation!$E$60)+(Kalkulation!T74*(1+$C$68))*Kalkulation!$E$60)*1.2)</f>
        <v>-807.28480006272014</v>
      </c>
      <c r="T74" s="41">
        <f t="shared" ref="T74:T96" si="25">T73*(1+$C$68)</f>
        <v>0.22420881000000004</v>
      </c>
      <c r="U74" s="41">
        <f t="shared" ref="U74:U95" si="26">U73*(1+$E$68)</f>
        <v>8.3198707200000013E-2</v>
      </c>
      <c r="V74" s="34">
        <f t="shared" ref="V74:V95" si="27">SUM(V73*(1+$C$68))</f>
        <v>1796.7655062000017</v>
      </c>
      <c r="W74" s="34">
        <f>IF(Auswertung!$C$7&gt;Kalkulation!$E$60,-(Kalkulation!Y74*(Auswertung!$C$8-Kalkulation!$E$60)+(Kalkulation!X74*(1+$C$68))*Kalkulation!$E$60)*1.2)</f>
        <v>-747.02527515072018</v>
      </c>
      <c r="X74" s="41">
        <f t="shared" ref="X74:X96" si="28">X73*(1+$C$68)</f>
        <v>0.21101188500000004</v>
      </c>
      <c r="Y74" s="41">
        <f t="shared" ref="Y74:Y95" si="29">Y73*(1+$E$68)</f>
        <v>7.5239647200000023E-2</v>
      </c>
      <c r="Z74" s="34">
        <f t="shared" ref="Z74:Z96" si="30">SUM(Z73*(1+$C$68))</f>
        <v>1838.8225781100016</v>
      </c>
      <c r="AA74" s="34">
        <f>IF(Auswertung!$C$7&gt;Kalkulation!$E$60,-(Kalkulation!AC74*(Auswertung!$C$8-Kalkulation!$E$60)+(Kalkulation!AB74*(1+$C$68))*Kalkulation!$E$60)*1.2)</f>
        <v>-809.34242538528008</v>
      </c>
      <c r="AB74" s="41">
        <f t="shared" ref="AB74:AB96" si="31">AB73*(1+$C$68)</f>
        <v>0.18741022650000003</v>
      </c>
      <c r="AC74" s="41">
        <f t="shared" ref="AC74:AC95" si="32">AC73*(1+$E$68)</f>
        <v>0.10187596800000001</v>
      </c>
      <c r="AD74" s="34">
        <f t="shared" ref="AD74:AD96" si="33">SUM(AD73*(1+$C$68))</f>
        <v>1763.4259062000017</v>
      </c>
      <c r="AE74" s="34">
        <f>IF(Auswertung!$C$7&gt;Kalkulation!$E$60,-(Kalkulation!AG74*(Auswertung!$C$8-Kalkulation!$E$60)+(Kalkulation!AF74*(1+$C$68))*Kalkulation!$E$60)*1.2)</f>
        <v>-809.34242538528008</v>
      </c>
      <c r="AF74" s="41">
        <f t="shared" ref="AF74:AF96" si="34">AF73*(1+$C$68)</f>
        <v>0.18741022650000003</v>
      </c>
      <c r="AG74" s="41">
        <f t="shared" ref="AG74:AG95" si="35">AG73*(1+$E$68)</f>
        <v>0.10187596800000001</v>
      </c>
    </row>
    <row r="75" spans="1:33" x14ac:dyDescent="0.25">
      <c r="A75" s="3">
        <v>4</v>
      </c>
      <c r="B75" s="33">
        <f t="shared" si="12"/>
        <v>1041.058682310098</v>
      </c>
      <c r="C75" s="33">
        <f t="shared" si="14"/>
        <v>1014.4239877965615</v>
      </c>
      <c r="D75" s="33">
        <f t="shared" si="15"/>
        <v>1109.1448411406514</v>
      </c>
      <c r="E75" s="33">
        <f t="shared" si="16"/>
        <v>1111.6207620753712</v>
      </c>
      <c r="F75" s="33">
        <f t="shared" si="17"/>
        <v>1093.6731712138217</v>
      </c>
      <c r="G75" s="33">
        <f t="shared" si="18"/>
        <v>1014.5066657083217</v>
      </c>
      <c r="H75" s="45">
        <f t="shared" si="13"/>
        <v>1900.3330218442518</v>
      </c>
      <c r="J75" s="34">
        <f t="shared" si="19"/>
        <v>1834.9690760100023</v>
      </c>
      <c r="K75" s="34">
        <f>IF(Auswertung!$C$7&gt;Kalkulation!$E$60,-((((Kalkulation!M75*(1+$E$68))*(Auswertung!$C$8-Kalkulation!$E$60)+(Kalkulation!L75*(1+$C$68))*Kalkulation!$E$60)-Auswertung!$B$54))*1.2)</f>
        <v>-793.91039369990415</v>
      </c>
      <c r="L75" s="41">
        <f t="shared" si="20"/>
        <v>0.21849940350000002</v>
      </c>
      <c r="M75" s="41">
        <f t="shared" si="21"/>
        <v>8.1182411999999995E-2</v>
      </c>
      <c r="N75" s="34">
        <f t="shared" ref="N75:N96" si="36">SUM(N74*(1+$C$68))</f>
        <v>1951.6576760100015</v>
      </c>
      <c r="O75" s="34">
        <f>IF(Auswertung!$C$7&gt;Kalkulation!$E$60,-(Kalkulation!Q75*(Auswertung!$C$8-Kalkulation!$E$60)+(Kalkulation!P75*(1+$C$68))*Kalkulation!$E$60)*1.2)</f>
        <v>-937.23368821344002</v>
      </c>
      <c r="P75" s="41">
        <f t="shared" si="22"/>
        <v>0.2476715535</v>
      </c>
      <c r="Q75" s="41">
        <f t="shared" si="23"/>
        <v>0.10283105520000001</v>
      </c>
      <c r="R75" s="34">
        <f t="shared" si="24"/>
        <v>1946.4066890100019</v>
      </c>
      <c r="S75" s="34">
        <f>IF(Auswertung!$C$7&gt;Kalkulation!$E$60,-(Kalkulation!U75*(Auswertung!$C$8-Kalkulation!$E$60)+(Kalkulation!T75*(1+$C$68))*Kalkulation!$E$60)*1.2)</f>
        <v>-837.26184786935062</v>
      </c>
      <c r="T75" s="41">
        <f t="shared" si="25"/>
        <v>0.23541925050000004</v>
      </c>
      <c r="U75" s="41">
        <f t="shared" si="26"/>
        <v>8.4862681344000018E-2</v>
      </c>
      <c r="V75" s="34">
        <f t="shared" si="27"/>
        <v>1886.6037815100019</v>
      </c>
      <c r="W75" s="34">
        <f>IF(Auswertung!$C$7&gt;Kalkulation!$E$60,-(Kalkulation!Y75*(Auswertung!$C$8-Kalkulation!$E$60)+(Kalkulation!X75*(1+$C$68))*Kalkulation!$E$60)*1.2)</f>
        <v>-774.98301943463071</v>
      </c>
      <c r="X75" s="41">
        <f t="shared" si="28"/>
        <v>0.22156247925000006</v>
      </c>
      <c r="Y75" s="41">
        <f t="shared" si="29"/>
        <v>7.6744440144000031E-2</v>
      </c>
      <c r="Z75" s="34">
        <f t="shared" si="30"/>
        <v>1930.7637070155017</v>
      </c>
      <c r="AA75" s="34">
        <f>IF(Auswertung!$C$7&gt;Kalkulation!$E$60,-(Kalkulation!AC75*(Auswertung!$C$8-Kalkulation!$E$60)+(Kalkulation!AB75*(1+$C$68))*Kalkulation!$E$60)*1.2)</f>
        <v>-837.09053580168018</v>
      </c>
      <c r="AB75" s="41">
        <f t="shared" si="31"/>
        <v>0.19678073782500002</v>
      </c>
      <c r="AC75" s="41">
        <f t="shared" si="32"/>
        <v>0.10391348736000001</v>
      </c>
      <c r="AD75" s="34">
        <f t="shared" si="33"/>
        <v>1851.5972015100019</v>
      </c>
      <c r="AE75" s="34">
        <f>IF(Auswertung!$C$7&gt;Kalkulation!$E$60,-(Kalkulation!AG75*(Auswertung!$C$8-Kalkulation!$E$60)+(Kalkulation!AF75*(1+$C$68))*Kalkulation!$E$60)*1.2)</f>
        <v>-837.09053580168018</v>
      </c>
      <c r="AF75" s="41">
        <f t="shared" si="34"/>
        <v>0.19678073782500002</v>
      </c>
      <c r="AG75" s="41">
        <f t="shared" si="35"/>
        <v>0.10391348736000001</v>
      </c>
    </row>
    <row r="76" spans="1:33" x14ac:dyDescent="0.25">
      <c r="A76" s="3">
        <v>5</v>
      </c>
      <c r="B76" s="33">
        <f t="shared" si="12"/>
        <v>1103.4497874344465</v>
      </c>
      <c r="C76" s="33">
        <f t="shared" si="14"/>
        <v>1077.9834387659989</v>
      </c>
      <c r="D76" s="33">
        <f t="shared" si="15"/>
        <v>1175.1970192381195</v>
      </c>
      <c r="E76" s="33">
        <f t="shared" si="16"/>
        <v>1176.7831900422379</v>
      </c>
      <c r="F76" s="33">
        <f t="shared" si="17"/>
        <v>1161.3302208444341</v>
      </c>
      <c r="G76" s="33">
        <f t="shared" si="18"/>
        <v>1078.2053900636593</v>
      </c>
      <c r="H76" s="45">
        <f t="shared" si="13"/>
        <v>1995.3496729364645</v>
      </c>
      <c r="J76" s="34">
        <f t="shared" si="19"/>
        <v>1926.7175298105024</v>
      </c>
      <c r="K76" s="34">
        <f>IF(Auswertung!$C$7&gt;Kalkulation!$E$60,-((((Kalkulation!M76*(1+$E$68))*(Auswertung!$C$8-Kalkulation!$E$60)+(Kalkulation!L76*(1+$C$68))*Kalkulation!$E$60)-Auswertung!$B$54))*1.2)</f>
        <v>-823.26774237605571</v>
      </c>
      <c r="L76" s="41">
        <f t="shared" si="20"/>
        <v>0.22942437367500004</v>
      </c>
      <c r="M76" s="41">
        <f t="shared" si="21"/>
        <v>8.2806060239999993E-2</v>
      </c>
      <c r="N76" s="34">
        <f t="shared" si="36"/>
        <v>2049.2405598105015</v>
      </c>
      <c r="O76" s="34">
        <f>IF(Auswertung!$C$7&gt;Kalkulation!$E$60,-(Kalkulation!Q76*(Auswertung!$C$8-Kalkulation!$E$60)+(Kalkulation!P76*(1+$C$68))*Kalkulation!$E$60)*1.2)</f>
        <v>-971.25712104450247</v>
      </c>
      <c r="P76" s="41">
        <f t="shared" si="22"/>
        <v>0.26005513117500001</v>
      </c>
      <c r="Q76" s="41">
        <f t="shared" si="23"/>
        <v>0.104887676304</v>
      </c>
      <c r="R76" s="34">
        <f t="shared" si="24"/>
        <v>2043.7270234605021</v>
      </c>
      <c r="S76" s="34">
        <f>IF(Auswertung!$C$7&gt;Kalkulation!$E$60,-(Kalkulation!U76*(Auswertung!$C$8-Kalkulation!$E$60)+(Kalkulation!T76*(1+$C$68))*Kalkulation!$E$60)*1.2)</f>
        <v>-868.53000422238244</v>
      </c>
      <c r="T76" s="41">
        <f t="shared" si="25"/>
        <v>0.24719021302500005</v>
      </c>
      <c r="U76" s="41">
        <f t="shared" si="26"/>
        <v>8.655993497088002E-2</v>
      </c>
      <c r="V76" s="34">
        <f t="shared" si="27"/>
        <v>1980.933970585502</v>
      </c>
      <c r="W76" s="34">
        <f>IF(Auswertung!$C$7&gt;Kalkulation!$E$60,-(Kalkulation!Y76*(Auswertung!$C$8-Kalkulation!$E$60)+(Kalkulation!X76*(1+$C$68))*Kalkulation!$E$60)*1.2)</f>
        <v>-804.15078054326398</v>
      </c>
      <c r="X76" s="41">
        <f t="shared" si="28"/>
        <v>0.23264060321250007</v>
      </c>
      <c r="Y76" s="41">
        <f t="shared" si="29"/>
        <v>7.8279328946880028E-2</v>
      </c>
      <c r="Z76" s="34">
        <f t="shared" si="30"/>
        <v>2027.3018923662769</v>
      </c>
      <c r="AA76" s="34">
        <f>IF(Auswertung!$C$7&gt;Kalkulation!$E$60,-(Kalkulation!AC76*(Auswertung!$C$8-Kalkulation!$E$60)+(Kalkulation!AB76*(1+$C$68))*Kalkulation!$E$60)*1.2)</f>
        <v>-865.97167152184284</v>
      </c>
      <c r="AB76" s="41">
        <f t="shared" si="31"/>
        <v>0.20661977471625004</v>
      </c>
      <c r="AC76" s="41">
        <f t="shared" si="32"/>
        <v>0.10599175710720002</v>
      </c>
      <c r="AD76" s="34">
        <f t="shared" si="33"/>
        <v>1944.1770615855021</v>
      </c>
      <c r="AE76" s="34">
        <f>IF(Auswertung!$C$7&gt;Kalkulation!$E$60,-(Kalkulation!AG76*(Auswertung!$C$8-Kalkulation!$E$60)+(Kalkulation!AF76*(1+$C$68))*Kalkulation!$E$60)*1.2)</f>
        <v>-865.97167152184284</v>
      </c>
      <c r="AF76" s="41">
        <f t="shared" si="34"/>
        <v>0.20661977471625004</v>
      </c>
      <c r="AG76" s="41">
        <f t="shared" si="35"/>
        <v>0.10599175710720002</v>
      </c>
    </row>
    <row r="77" spans="1:33" x14ac:dyDescent="0.25">
      <c r="A77" s="3">
        <v>6</v>
      </c>
      <c r="B77" s="33">
        <f t="shared" si="12"/>
        <v>1169.1672112351894</v>
      </c>
      <c r="C77" s="33">
        <f t="shared" si="14"/>
        <v>1144.9776273155012</v>
      </c>
      <c r="D77" s="33">
        <f t="shared" si="15"/>
        <v>1244.7637049612704</v>
      </c>
      <c r="E77" s="33">
        <f t="shared" si="16"/>
        <v>1245.3953672047101</v>
      </c>
      <c r="F77" s="33">
        <f t="shared" si="17"/>
        <v>1232.6295907779756</v>
      </c>
      <c r="G77" s="33">
        <f t="shared" si="18"/>
        <v>1145.3485184581621</v>
      </c>
      <c r="H77" s="45">
        <f t="shared" si="13"/>
        <v>2095.1171565832879</v>
      </c>
      <c r="J77" s="34">
        <f t="shared" si="19"/>
        <v>2023.0534063010275</v>
      </c>
      <c r="K77" s="34">
        <f>IF(Auswertung!$C$7&gt;Kalkulation!$E$60,-((((Kalkulation!M77*(1+$E$68))*(Auswertung!$C$8-Kalkulation!$E$60)+(Kalkulation!L77*(1+$C$68))*Kalkulation!$E$60)-Auswertung!$B$54))*1.2)</f>
        <v>-853.88619506583802</v>
      </c>
      <c r="L77" s="41">
        <f t="shared" si="20"/>
        <v>0.24089559235875005</v>
      </c>
      <c r="M77" s="41">
        <f t="shared" si="21"/>
        <v>8.44621814448E-2</v>
      </c>
      <c r="N77" s="34">
        <f t="shared" si="36"/>
        <v>2151.7025878010268</v>
      </c>
      <c r="O77" s="34">
        <f>IF(Auswertung!$C$7&gt;Kalkulation!$E$60,-(Kalkulation!Q77*(Auswertung!$C$8-Kalkulation!$E$60)+(Kalkulation!P77*(1+$C$68))*Kalkulation!$E$60)*1.2)</f>
        <v>-1006.7249604855256</v>
      </c>
      <c r="P77" s="41">
        <f t="shared" si="22"/>
        <v>0.27305788773375</v>
      </c>
      <c r="Q77" s="41">
        <f t="shared" si="23"/>
        <v>0.10698542983008001</v>
      </c>
      <c r="R77" s="34">
        <f t="shared" si="24"/>
        <v>2145.9133746335274</v>
      </c>
      <c r="S77" s="34">
        <f>IF(Auswertung!$C$7&gt;Kalkulation!$E$60,-(Kalkulation!U77*(Auswertung!$C$8-Kalkulation!$E$60)+(Kalkulation!T77*(1+$C$68))*Kalkulation!$E$60)*1.2)</f>
        <v>-901.14966967225712</v>
      </c>
      <c r="T77" s="41">
        <f t="shared" si="25"/>
        <v>0.25954972367625007</v>
      </c>
      <c r="U77" s="41">
        <f t="shared" si="26"/>
        <v>8.8291133670297617E-2</v>
      </c>
      <c r="V77" s="34">
        <f t="shared" si="27"/>
        <v>2079.9806691147774</v>
      </c>
      <c r="W77" s="34">
        <f>IF(Auswertung!$C$7&gt;Kalkulation!$E$60,-(Kalkulation!Y77*(Auswertung!$C$8-Kalkulation!$E$60)+(Kalkulation!X77*(1+$C$68))*Kalkulation!$E$60)*1.2)</f>
        <v>-834.58530191006719</v>
      </c>
      <c r="X77" s="41">
        <f t="shared" si="28"/>
        <v>0.24427263337312508</v>
      </c>
      <c r="Y77" s="41">
        <f t="shared" si="29"/>
        <v>7.9844915525817628E-2</v>
      </c>
      <c r="Z77" s="34">
        <f t="shared" si="30"/>
        <v>2128.6669869845909</v>
      </c>
      <c r="AA77" s="34">
        <f>IF(Auswertung!$C$7&gt;Kalkulation!$E$60,-(Kalkulation!AC77*(Auswertung!$C$8-Kalkulation!$E$60)+(Kalkulation!AB77*(1+$C$68))*Kalkulation!$E$60)*1.2)</f>
        <v>-896.03739620661531</v>
      </c>
      <c r="AB77" s="41">
        <f t="shared" si="31"/>
        <v>0.21695076345206254</v>
      </c>
      <c r="AC77" s="41">
        <f t="shared" si="32"/>
        <v>0.10811159224934402</v>
      </c>
      <c r="AD77" s="34">
        <f t="shared" si="33"/>
        <v>2041.3859146647774</v>
      </c>
      <c r="AE77" s="34">
        <f>IF(Auswertung!$C$7&gt;Kalkulation!$E$60,-(Kalkulation!AG77*(Auswertung!$C$8-Kalkulation!$E$60)+(Kalkulation!AF77*(1+$C$68))*Kalkulation!$E$60)*1.2)</f>
        <v>-896.03739620661531</v>
      </c>
      <c r="AF77" s="41">
        <f t="shared" si="34"/>
        <v>0.21695076345206254</v>
      </c>
      <c r="AG77" s="41">
        <f t="shared" si="35"/>
        <v>0.10811159224934402</v>
      </c>
    </row>
    <row r="78" spans="1:33" x14ac:dyDescent="0.25">
      <c r="A78" s="3">
        <v>7</v>
      </c>
      <c r="B78" s="33">
        <f t="shared" si="12"/>
        <v>1238.3814049145499</v>
      </c>
      <c r="C78" s="33">
        <f t="shared" si="14"/>
        <v>1215.5834256247019</v>
      </c>
      <c r="D78" s="33">
        <f t="shared" si="15"/>
        <v>1318.0248616658032</v>
      </c>
      <c r="E78" s="33">
        <f t="shared" si="16"/>
        <v>1317.6336135785127</v>
      </c>
      <c r="F78" s="33">
        <f t="shared" si="17"/>
        <v>1307.7585863860204</v>
      </c>
      <c r="G78" s="33">
        <f t="shared" si="18"/>
        <v>1216.1134604502163</v>
      </c>
      <c r="H78" s="45">
        <f t="shared" si="13"/>
        <v>2199.8730144124524</v>
      </c>
      <c r="J78" s="34">
        <f t="shared" si="19"/>
        <v>2124.2060766160789</v>
      </c>
      <c r="K78" s="34">
        <f>IF(Auswertung!$C$7&gt;Kalkulation!$E$60,-((((Kalkulation!M78*(1+$E$68))*(Auswertung!$C$8-Kalkulation!$E$60)+(Kalkulation!L78*(1+$C$68))*Kalkulation!$E$60)-Auswertung!$B$54))*1.2)</f>
        <v>-885.82467170152916</v>
      </c>
      <c r="L78" s="41">
        <f t="shared" si="20"/>
        <v>0.25294037197668756</v>
      </c>
      <c r="M78" s="41">
        <f t="shared" si="21"/>
        <v>8.6151425073695997E-2</v>
      </c>
      <c r="N78" s="34">
        <f t="shared" si="36"/>
        <v>2259.2877171910782</v>
      </c>
      <c r="O78" s="34">
        <f>IF(Auswertung!$C$7&gt;Kalkulation!$E$60,-(Kalkulation!Q78*(Auswertung!$C$8-Kalkulation!$E$60)+(Kalkulation!P78*(1+$C$68))*Kalkulation!$E$60)*1.2)</f>
        <v>-1043.7042915663762</v>
      </c>
      <c r="P78" s="41">
        <f t="shared" si="22"/>
        <v>0.28671078212043749</v>
      </c>
      <c r="Q78" s="41">
        <f t="shared" si="23"/>
        <v>0.10912513842668162</v>
      </c>
      <c r="R78" s="34">
        <f t="shared" si="24"/>
        <v>2253.2090433652038</v>
      </c>
      <c r="S78" s="34">
        <f>IF(Auswertung!$C$7&gt;Kalkulation!$E$60,-(Kalkulation!U78*(Auswertung!$C$8-Kalkulation!$E$60)+(Kalkulation!T78*(1+$C$68))*Kalkulation!$E$60)*1.2)</f>
        <v>-935.1841816994006</v>
      </c>
      <c r="T78" s="41">
        <f t="shared" si="25"/>
        <v>0.27252720986006257</v>
      </c>
      <c r="U78" s="41">
        <f t="shared" si="26"/>
        <v>9.0056956343703573E-2</v>
      </c>
      <c r="V78" s="34">
        <f t="shared" si="27"/>
        <v>2183.9797025705161</v>
      </c>
      <c r="W78" s="34">
        <f>IF(Auswertung!$C$7&gt;Kalkulation!$E$60,-(Kalkulation!Y78*(Auswertung!$C$8-Kalkulation!$E$60)+(Kalkulation!X78*(1+$C$68))*Kalkulation!$E$60)*1.2)</f>
        <v>-866.34608899200339</v>
      </c>
      <c r="X78" s="41">
        <f t="shared" si="28"/>
        <v>0.25648626504178135</v>
      </c>
      <c r="Y78" s="41">
        <f t="shared" si="29"/>
        <v>8.1441813836333976E-2</v>
      </c>
      <c r="Z78" s="34">
        <f t="shared" si="30"/>
        <v>2235.1003363338205</v>
      </c>
      <c r="AA78" s="34">
        <f>IF(Auswertung!$C$7&gt;Kalkulation!$E$60,-(Kalkulation!AC78*(Auswertung!$C$8-Kalkulation!$E$60)+(Kalkulation!AB78*(1+$C$68))*Kalkulation!$E$60)*1.2)</f>
        <v>-927.34174994780005</v>
      </c>
      <c r="AB78" s="41">
        <f t="shared" si="31"/>
        <v>0.22779830162466569</v>
      </c>
      <c r="AC78" s="41">
        <f t="shared" si="32"/>
        <v>0.11027382409433091</v>
      </c>
      <c r="AD78" s="34">
        <f t="shared" si="33"/>
        <v>2143.4552103980163</v>
      </c>
      <c r="AE78" s="34">
        <f>IF(Auswertung!$C$7&gt;Kalkulation!$E$60,-(Kalkulation!AG78*(Auswertung!$C$8-Kalkulation!$E$60)+(Kalkulation!AF78*(1+$C$68))*Kalkulation!$E$60)*1.2)</f>
        <v>-927.34174994780005</v>
      </c>
      <c r="AF78" s="41">
        <f t="shared" si="34"/>
        <v>0.22779830162466569</v>
      </c>
      <c r="AG78" s="41">
        <f t="shared" si="35"/>
        <v>0.11027382409433091</v>
      </c>
    </row>
    <row r="79" spans="1:33" x14ac:dyDescent="0.25">
      <c r="A79" s="3">
        <v>8</v>
      </c>
      <c r="B79" s="33">
        <f t="shared" si="12"/>
        <v>1311.2714249402302</v>
      </c>
      <c r="C79" s="33">
        <f t="shared" si="14"/>
        <v>1289.9866521882318</v>
      </c>
      <c r="D79" s="33">
        <f t="shared" si="15"/>
        <v>1395.169535634692</v>
      </c>
      <c r="E79" s="33">
        <f t="shared" si="16"/>
        <v>1393.6831418312768</v>
      </c>
      <c r="F79" s="33">
        <f t="shared" si="17"/>
        <v>1386.9139820958508</v>
      </c>
      <c r="G79" s="33">
        <f t="shared" si="18"/>
        <v>1290.6865998632561</v>
      </c>
      <c r="H79" s="45">
        <f t="shared" si="13"/>
        <v>2309.866665133075</v>
      </c>
      <c r="J79" s="34">
        <f t="shared" si="19"/>
        <v>2230.4163804468831</v>
      </c>
      <c r="K79" s="34">
        <f>IF(Auswertung!$C$7&gt;Kalkulation!$E$60,-((((Kalkulation!M79*(1+$E$68))*(Auswertung!$C$8-Kalkulation!$E$60)+(Kalkulation!L79*(1+$C$68))*Kalkulation!$E$60)-Auswertung!$B$54))*1.2)</f>
        <v>-919.14495550665299</v>
      </c>
      <c r="L79" s="41">
        <f t="shared" si="20"/>
        <v>0.26558739057552194</v>
      </c>
      <c r="M79" s="41">
        <f t="shared" si="21"/>
        <v>8.7874453575169917E-2</v>
      </c>
      <c r="N79" s="34">
        <f t="shared" si="36"/>
        <v>2372.2521030506323</v>
      </c>
      <c r="O79" s="34">
        <f>IF(Auswertung!$C$7&gt;Kalkulation!$E$60,-(Kalkulation!Q79*(Auswertung!$C$8-Kalkulation!$E$60)+(Kalkulation!P79*(1+$C$68))*Kalkulation!$E$60)*1.2)</f>
        <v>-1082.2654508624005</v>
      </c>
      <c r="P79" s="41">
        <f t="shared" si="22"/>
        <v>0.30104632122645936</v>
      </c>
      <c r="Q79" s="41">
        <f t="shared" si="23"/>
        <v>0.11130764119521525</v>
      </c>
      <c r="R79" s="34">
        <f t="shared" si="24"/>
        <v>2365.869495533464</v>
      </c>
      <c r="S79" s="34">
        <f>IF(Auswertung!$C$7&gt;Kalkulation!$E$60,-(Kalkulation!U79*(Auswertung!$C$8-Kalkulation!$E$60)+(Kalkulation!T79*(1+$C$68))*Kalkulation!$E$60)*1.2)</f>
        <v>-970.69995989877202</v>
      </c>
      <c r="T79" s="41">
        <f t="shared" si="25"/>
        <v>0.28615357035306571</v>
      </c>
      <c r="U79" s="41">
        <f t="shared" si="26"/>
        <v>9.1858095470577647E-2</v>
      </c>
      <c r="V79" s="34">
        <f t="shared" si="27"/>
        <v>2293.1786876990418</v>
      </c>
      <c r="W79" s="34">
        <f>IF(Auswertung!$C$7&gt;Kalkulation!$E$60,-(Kalkulation!Y79*(Auswertung!$C$8-Kalkulation!$E$60)+(Kalkulation!X79*(1+$C$68))*Kalkulation!$E$60)*1.2)</f>
        <v>-899.49554586776492</v>
      </c>
      <c r="X79" s="41">
        <f t="shared" si="28"/>
        <v>0.26931057829387045</v>
      </c>
      <c r="Y79" s="41">
        <f t="shared" si="29"/>
        <v>8.3070650113060654E-2</v>
      </c>
      <c r="Z79" s="34">
        <f t="shared" si="30"/>
        <v>2346.8553531505117</v>
      </c>
      <c r="AA79" s="34">
        <f>IF(Auswertung!$C$7&gt;Kalkulation!$E$60,-(Kalkulation!AC79*(Auswertung!$C$8-Kalkulation!$E$60)+(Kalkulation!AB79*(1+$C$68))*Kalkulation!$E$60)*1.2)</f>
        <v>-959.94137105466109</v>
      </c>
      <c r="AB79" s="41">
        <f t="shared" si="31"/>
        <v>0.23918821670589899</v>
      </c>
      <c r="AC79" s="41">
        <f t="shared" si="32"/>
        <v>0.11247930057621754</v>
      </c>
      <c r="AD79" s="34">
        <f t="shared" si="33"/>
        <v>2250.6279709179171</v>
      </c>
      <c r="AE79" s="34">
        <f>IF(Auswertung!$C$7&gt;Kalkulation!$E$60,-(Kalkulation!AG79*(Auswertung!$C$8-Kalkulation!$E$60)+(Kalkulation!AF79*(1+$C$68))*Kalkulation!$E$60)*1.2)</f>
        <v>-959.94137105466109</v>
      </c>
      <c r="AF79" s="41">
        <f t="shared" si="34"/>
        <v>0.23918821670589899</v>
      </c>
      <c r="AG79" s="41">
        <f t="shared" si="35"/>
        <v>0.11247930057621754</v>
      </c>
    </row>
    <row r="80" spans="1:33" x14ac:dyDescent="0.25">
      <c r="A80" s="3">
        <v>9</v>
      </c>
      <c r="B80" s="33">
        <f t="shared" si="12"/>
        <v>1388.0253649627937</v>
      </c>
      <c r="C80" s="33">
        <f t="shared" si="14"/>
        <v>1368.3825211855835</v>
      </c>
      <c r="D80" s="33">
        <f t="shared" si="15"/>
        <v>1476.3963119197376</v>
      </c>
      <c r="E80" s="33">
        <f t="shared" si="16"/>
        <v>1473.7385034481563</v>
      </c>
      <c r="F80" s="33">
        <f t="shared" si="17"/>
        <v>1470.3024969189828</v>
      </c>
      <c r="G80" s="33">
        <f t="shared" si="18"/>
        <v>1369.2637455747586</v>
      </c>
      <c r="H80" s="45">
        <f t="shared" si="13"/>
        <v>2425.3599983897293</v>
      </c>
      <c r="J80" s="34">
        <f t="shared" si="19"/>
        <v>2341.9371994692274</v>
      </c>
      <c r="K80" s="34">
        <f>IF(Auswertung!$C$7&gt;Kalkulation!$E$60,-((((Kalkulation!M80*(1+$E$68))*(Auswertung!$C$8-Kalkulation!$E$60)+(Kalkulation!L80*(1+$C$68))*Kalkulation!$E$60)-Auswertung!$B$54))*1.2)</f>
        <v>-953.91183450643371</v>
      </c>
      <c r="L80" s="41">
        <f t="shared" si="20"/>
        <v>0.27886676010429806</v>
      </c>
      <c r="M80" s="41">
        <f t="shared" si="21"/>
        <v>8.9631942646673318E-2</v>
      </c>
      <c r="N80" s="34">
        <f t="shared" si="36"/>
        <v>2490.8647082031639</v>
      </c>
      <c r="O80" s="34">
        <f>IF(Auswertung!$C$7&gt;Kalkulation!$E$60,-(Kalkulation!Q80*(Auswertung!$C$8-Kalkulation!$E$60)+(Kalkulation!P80*(1+$C$68))*Kalkulation!$E$60)*1.2)</f>
        <v>-1122.4821870175804</v>
      </c>
      <c r="P80" s="41">
        <f t="shared" si="22"/>
        <v>0.31609863728778231</v>
      </c>
      <c r="Q80" s="41">
        <f t="shared" si="23"/>
        <v>0.11353379401911955</v>
      </c>
      <c r="R80" s="34">
        <f t="shared" si="24"/>
        <v>2484.1629703101376</v>
      </c>
      <c r="S80" s="34">
        <f>IF(Auswertung!$C$7&gt;Kalkulation!$E$60,-(Kalkulation!U80*(Auswertung!$C$8-Kalkulation!$E$60)+(Kalkulation!T80*(1+$C$68))*Kalkulation!$E$60)*1.2)</f>
        <v>-1007.7666583903999</v>
      </c>
      <c r="T80" s="41">
        <f t="shared" si="25"/>
        <v>0.30046124887071901</v>
      </c>
      <c r="U80" s="41">
        <f t="shared" si="26"/>
        <v>9.3695257379989197E-2</v>
      </c>
      <c r="V80" s="34">
        <f t="shared" si="27"/>
        <v>2407.8376220839941</v>
      </c>
      <c r="W80" s="34">
        <f>IF(Auswertung!$C$7&gt;Kalkulation!$E$60,-(Kalkulation!Y80*(Auswertung!$C$8-Kalkulation!$E$60)+(Kalkulation!X80*(1+$C$68))*Kalkulation!$E$60)*1.2)</f>
        <v>-934.09911863583784</v>
      </c>
      <c r="X80" s="41">
        <f t="shared" si="28"/>
        <v>0.282776107208564</v>
      </c>
      <c r="Y80" s="41">
        <f t="shared" si="29"/>
        <v>8.4732063115321873E-2</v>
      </c>
      <c r="Z80" s="34">
        <f t="shared" si="30"/>
        <v>2464.1981208080374</v>
      </c>
      <c r="AA80" s="34">
        <f>IF(Auswertung!$C$7&gt;Kalkulation!$E$60,-(Kalkulation!AC80*(Auswertung!$C$8-Kalkulation!$E$60)+(Kalkulation!AB80*(1+$C$68))*Kalkulation!$E$60)*1.2)</f>
        <v>-993.89562388905449</v>
      </c>
      <c r="AB80" s="41">
        <f t="shared" si="31"/>
        <v>0.25114762754119396</v>
      </c>
      <c r="AC80" s="41">
        <f t="shared" si="32"/>
        <v>0.11472888658774189</v>
      </c>
      <c r="AD80" s="34">
        <f t="shared" si="33"/>
        <v>2363.1593694638132</v>
      </c>
      <c r="AE80" s="34">
        <f>IF(Auswertung!$C$7&gt;Kalkulation!$E$60,-(Kalkulation!AG80*(Auswertung!$C$8-Kalkulation!$E$60)+(Kalkulation!AF80*(1+$C$68))*Kalkulation!$E$60)*1.2)</f>
        <v>-993.89562388905449</v>
      </c>
      <c r="AF80" s="41">
        <f t="shared" si="34"/>
        <v>0.25114762754119396</v>
      </c>
      <c r="AG80" s="41">
        <f t="shared" si="35"/>
        <v>0.11472888658774189</v>
      </c>
    </row>
    <row r="81" spans="1:33" x14ac:dyDescent="0.25">
      <c r="A81" s="3">
        <v>10</v>
      </c>
      <c r="B81" s="33">
        <f t="shared" si="12"/>
        <v>1468.8408093619964</v>
      </c>
      <c r="C81" s="33">
        <f t="shared" si="14"/>
        <v>1450.9761143605615</v>
      </c>
      <c r="D81" s="33">
        <f t="shared" si="15"/>
        <v>1561.9137930091013</v>
      </c>
      <c r="E81" s="33">
        <f t="shared" si="16"/>
        <v>1558.004057236386</v>
      </c>
      <c r="F81" s="33">
        <f t="shared" si="17"/>
        <v>1558.1412937976386</v>
      </c>
      <c r="G81" s="33">
        <f t="shared" si="18"/>
        <v>1452.0506048862032</v>
      </c>
      <c r="H81" s="45">
        <f t="shared" si="13"/>
        <v>2546.6279983092149</v>
      </c>
      <c r="J81" s="34">
        <f t="shared" si="19"/>
        <v>2459.0340594426889</v>
      </c>
      <c r="K81" s="34">
        <f>IF(Auswertung!$C$7&gt;Kalkulation!$E$60,-((((Kalkulation!M81*(1+$E$68))*(Auswertung!$C$8-Kalkulation!$E$60)+(Kalkulation!L81*(1+$C$68))*Kalkulation!$E$60)-Auswertung!$B$54))*1.2)</f>
        <v>-990.19325008069245</v>
      </c>
      <c r="L81" s="41">
        <f t="shared" si="20"/>
        <v>0.29281009810951297</v>
      </c>
      <c r="M81" s="41">
        <f t="shared" si="21"/>
        <v>9.1424581499606791E-2</v>
      </c>
      <c r="N81" s="34">
        <f t="shared" si="36"/>
        <v>2615.407943613322</v>
      </c>
      <c r="O81" s="34">
        <f>IF(Auswertung!$C$7&gt;Kalkulation!$E$60,-(Kalkulation!Q81*(Auswertung!$C$8-Kalkulation!$E$60)+(Kalkulation!P81*(1+$C$68))*Kalkulation!$E$60)*1.2)</f>
        <v>-1164.4318292527605</v>
      </c>
      <c r="P81" s="41">
        <f t="shared" si="22"/>
        <v>0.33190356915217145</v>
      </c>
      <c r="Q81" s="41">
        <f t="shared" si="23"/>
        <v>0.11580446989950194</v>
      </c>
      <c r="R81" s="34">
        <f t="shared" si="24"/>
        <v>2608.3711188256443</v>
      </c>
      <c r="S81" s="34">
        <f>IF(Auswertung!$C$7&gt;Kalkulation!$E$60,-(Kalkulation!U81*(Auswertung!$C$8-Kalkulation!$E$60)+(Kalkulation!T81*(1+$C$68))*Kalkulation!$E$60)*1.2)</f>
        <v>-1046.4573258165431</v>
      </c>
      <c r="T81" s="41">
        <f t="shared" si="25"/>
        <v>0.31548431131425497</v>
      </c>
      <c r="U81" s="41">
        <f t="shared" si="26"/>
        <v>9.5569162527588986E-2</v>
      </c>
      <c r="V81" s="34">
        <f t="shared" si="27"/>
        <v>2528.229503188194</v>
      </c>
      <c r="W81" s="34">
        <f>IF(Auswertung!$C$7&gt;Kalkulation!$E$60,-(Kalkulation!Y81*(Auswertung!$C$8-Kalkulation!$E$60)+(Kalkulation!X81*(1+$C$68))*Kalkulation!$E$60)*1.2)</f>
        <v>-970.22544595180807</v>
      </c>
      <c r="X81" s="41">
        <f t="shared" si="28"/>
        <v>0.29691491256899222</v>
      </c>
      <c r="Y81" s="41">
        <f t="shared" si="29"/>
        <v>8.6426704377628311E-2</v>
      </c>
      <c r="Z81" s="34">
        <f t="shared" si="30"/>
        <v>2587.4080268484395</v>
      </c>
      <c r="AA81" s="34">
        <f>IF(Auswertung!$C$7&gt;Kalkulation!$E$60,-(Kalkulation!AC81*(Auswertung!$C$8-Kalkulation!$E$60)+(Kalkulation!AB81*(1+$C$68))*Kalkulation!$E$60)*1.2)</f>
        <v>-1029.2667330508009</v>
      </c>
      <c r="AB81" s="41">
        <f t="shared" si="31"/>
        <v>0.26370500891825366</v>
      </c>
      <c r="AC81" s="41">
        <f t="shared" si="32"/>
        <v>0.11702346431949673</v>
      </c>
      <c r="AD81" s="34">
        <f t="shared" si="33"/>
        <v>2481.3173379370041</v>
      </c>
      <c r="AE81" s="34">
        <f>IF(Auswertung!$C$7&gt;Kalkulation!$E$60,-(Kalkulation!AG81*(Auswertung!$C$8-Kalkulation!$E$60)+(Kalkulation!AF81*(1+$C$68))*Kalkulation!$E$60)*1.2)</f>
        <v>-1029.2667330508009</v>
      </c>
      <c r="AF81" s="41">
        <f t="shared" si="34"/>
        <v>0.26370500891825366</v>
      </c>
      <c r="AG81" s="41">
        <f t="shared" si="35"/>
        <v>0.11702346431949673</v>
      </c>
    </row>
    <row r="82" spans="1:33" x14ac:dyDescent="0.25">
      <c r="A82" s="3">
        <v>11</v>
      </c>
      <c r="B82" s="33">
        <f t="shared" si="12"/>
        <v>1553.9253095041806</v>
      </c>
      <c r="C82" s="33">
        <f t="shared" si="14"/>
        <v>1537.9828765366028</v>
      </c>
      <c r="D82" s="33">
        <f t="shared" si="15"/>
        <v>1651.9411014628006</v>
      </c>
      <c r="E82" s="33">
        <f t="shared" si="16"/>
        <v>1646.6944612863435</v>
      </c>
      <c r="F82" s="33">
        <f t="shared" si="17"/>
        <v>1650.6585039608813</v>
      </c>
      <c r="G82" s="33">
        <f t="shared" si="18"/>
        <v>1539.2632806038741</v>
      </c>
      <c r="H82" s="45">
        <f t="shared" si="13"/>
        <v>2673.9593982246765</v>
      </c>
      <c r="J82" s="34">
        <f t="shared" si="19"/>
        <v>2581.9857624148235</v>
      </c>
      <c r="K82" s="34">
        <f>IF(Auswertung!$C$7&gt;Kalkulation!$E$60,-((((Kalkulation!M82*(1+$E$68))*(Auswertung!$C$8-Kalkulation!$E$60)+(Kalkulation!L82*(1+$C$68))*Kalkulation!$E$60)-Auswertung!$B$54))*1.2)</f>
        <v>-1028.0604529106429</v>
      </c>
      <c r="L82" s="41">
        <f t="shared" si="20"/>
        <v>0.30745060301498861</v>
      </c>
      <c r="M82" s="41">
        <f t="shared" si="21"/>
        <v>9.3253073129598935E-2</v>
      </c>
      <c r="N82" s="34">
        <f t="shared" si="36"/>
        <v>2746.1783407939884</v>
      </c>
      <c r="O82" s="34">
        <f>IF(Auswertung!$C$7&gt;Kalkulation!$E$60,-(Kalkulation!Q82*(Auswertung!$C$8-Kalkulation!$E$60)+(Kalkulation!P82*(1+$C$68))*Kalkulation!$E$60)*1.2)</f>
        <v>-1208.1954642573855</v>
      </c>
      <c r="P82" s="41">
        <f t="shared" si="22"/>
        <v>0.34849874760978006</v>
      </c>
      <c r="Q82" s="41">
        <f t="shared" si="23"/>
        <v>0.11812055929749198</v>
      </c>
      <c r="R82" s="34">
        <f t="shared" si="24"/>
        <v>2738.7896747669265</v>
      </c>
      <c r="S82" s="34">
        <f>IF(Auswertung!$C$7&gt;Kalkulation!$E$60,-(Kalkulation!U82*(Auswertung!$C$8-Kalkulation!$E$60)+(Kalkulation!T82*(1+$C$68))*Kalkulation!$E$60)*1.2)</f>
        <v>-1086.8485733041259</v>
      </c>
      <c r="T82" s="41">
        <f t="shared" si="25"/>
        <v>0.33125852687996776</v>
      </c>
      <c r="U82" s="41">
        <f t="shared" si="26"/>
        <v>9.7480545778140762E-2</v>
      </c>
      <c r="V82" s="34">
        <f t="shared" si="27"/>
        <v>2654.6409783476038</v>
      </c>
      <c r="W82" s="34">
        <f>IF(Auswertung!$C$7&gt;Kalkulation!$E$60,-(Kalkulation!Y82*(Auswertung!$C$8-Kalkulation!$E$60)+(Kalkulation!X82*(1+$C$68))*Kalkulation!$E$60)*1.2)</f>
        <v>-1007.9465170612604</v>
      </c>
      <c r="X82" s="41">
        <f t="shared" si="28"/>
        <v>0.31176065819744186</v>
      </c>
      <c r="Y82" s="41">
        <f t="shared" si="29"/>
        <v>8.8155238465180877E-2</v>
      </c>
      <c r="Z82" s="34">
        <f t="shared" si="30"/>
        <v>2716.7784281908616</v>
      </c>
      <c r="AA82" s="34">
        <f>IF(Auswertung!$C$7&gt;Kalkulation!$E$60,-(Kalkulation!AC82*(Auswertung!$C$8-Kalkulation!$E$60)+(Kalkulation!AB82*(1+$C$68))*Kalkulation!$E$60)*1.2)</f>
        <v>-1066.1199242299804</v>
      </c>
      <c r="AB82" s="41">
        <f t="shared" si="31"/>
        <v>0.27689025936416634</v>
      </c>
      <c r="AC82" s="41">
        <f t="shared" si="32"/>
        <v>0.11936393360588667</v>
      </c>
      <c r="AD82" s="34">
        <f t="shared" si="33"/>
        <v>2605.3832048338545</v>
      </c>
      <c r="AE82" s="34">
        <f>IF(Auswertung!$C$7&gt;Kalkulation!$E$60,-(Kalkulation!AG82*(Auswertung!$C$8-Kalkulation!$E$60)+(Kalkulation!AF82*(1+$C$68))*Kalkulation!$E$60)*1.2)</f>
        <v>-1066.1199242299804</v>
      </c>
      <c r="AF82" s="41">
        <f t="shared" si="34"/>
        <v>0.27689025936416634</v>
      </c>
      <c r="AG82" s="41">
        <f t="shared" si="35"/>
        <v>0.11936393360588667</v>
      </c>
    </row>
    <row r="83" spans="1:33" x14ac:dyDescent="0.25">
      <c r="A83" s="3">
        <v>12</v>
      </c>
      <c r="B83" s="33">
        <f t="shared" si="12"/>
        <v>1643.4968838469554</v>
      </c>
      <c r="C83" s="33">
        <f t="shared" si="14"/>
        <v>1629.6291359506065</v>
      </c>
      <c r="D83" s="33">
        <f t="shared" si="15"/>
        <v>1746.7084077152501</v>
      </c>
      <c r="E83" s="33">
        <f t="shared" si="16"/>
        <v>1740.0351895625615</v>
      </c>
      <c r="F83" s="33">
        <f t="shared" si="17"/>
        <v>1748.0937775417531</v>
      </c>
      <c r="G83" s="33">
        <f t="shared" si="18"/>
        <v>1631.1287930168958</v>
      </c>
      <c r="H83" s="45">
        <f t="shared" si="13"/>
        <v>2807.65736813591</v>
      </c>
      <c r="J83" s="34">
        <f t="shared" si="19"/>
        <v>2711.0850505355647</v>
      </c>
      <c r="K83" s="34">
        <f>IF(Auswertung!$C$7&gt;Kalkulation!$E$60,-((((Kalkulation!M83*(1+$E$68))*(Auswertung!$C$8-Kalkulation!$E$60)+(Kalkulation!L83*(1+$C$68))*Kalkulation!$E$60)-Auswertung!$B$54))*1.2)</f>
        <v>-1067.5881666886094</v>
      </c>
      <c r="L83" s="41">
        <f t="shared" si="20"/>
        <v>0.32282313316573807</v>
      </c>
      <c r="M83" s="41">
        <f t="shared" si="21"/>
        <v>9.5118134592190914E-2</v>
      </c>
      <c r="N83" s="34">
        <f t="shared" si="36"/>
        <v>2883.4872578336881</v>
      </c>
      <c r="O83" s="34">
        <f>IF(Auswertung!$C$7&gt;Kalkulation!$E$60,-(Kalkulation!Q83*(Auswertung!$C$8-Kalkulation!$E$60)+(Kalkulation!P83*(1+$C$68))*Kalkulation!$E$60)*1.2)</f>
        <v>-1253.8581218830816</v>
      </c>
      <c r="P83" s="41">
        <f t="shared" si="22"/>
        <v>0.36592368499026906</v>
      </c>
      <c r="Q83" s="41">
        <f t="shared" si="23"/>
        <v>0.12048297048344182</v>
      </c>
      <c r="R83" s="34">
        <f t="shared" si="24"/>
        <v>2875.7291585052731</v>
      </c>
      <c r="S83" s="34">
        <f>IF(Auswertung!$C$7&gt;Kalkulation!$E$60,-(Kalkulation!U83*(Auswertung!$C$8-Kalkulation!$E$60)+(Kalkulation!T83*(1+$C$68))*Kalkulation!$E$60)*1.2)</f>
        <v>-1129.0207507900229</v>
      </c>
      <c r="T83" s="41">
        <f t="shared" si="25"/>
        <v>0.34782145322396618</v>
      </c>
      <c r="U83" s="41">
        <f t="shared" si="26"/>
        <v>9.9430156693703572E-2</v>
      </c>
      <c r="V83" s="34">
        <f t="shared" si="27"/>
        <v>2787.3730272649841</v>
      </c>
      <c r="W83" s="34">
        <f>IF(Auswertung!$C$7&gt;Kalkulation!$E$60,-(Kalkulation!Y83*(Auswertung!$C$8-Kalkulation!$E$60)+(Kalkulation!X83*(1+$C$68))*Kalkulation!$E$60)*1.2)</f>
        <v>-1047.3378377024226</v>
      </c>
      <c r="X83" s="41">
        <f t="shared" si="28"/>
        <v>0.32734869110731396</v>
      </c>
      <c r="Y83" s="41">
        <f t="shared" si="29"/>
        <v>8.9918343234484499E-2</v>
      </c>
      <c r="Z83" s="34">
        <f t="shared" si="30"/>
        <v>2852.6173496004049</v>
      </c>
      <c r="AA83" s="34">
        <f>IF(Auswertung!$C$7&gt;Kalkulation!$E$60,-(Kalkulation!AC83*(Auswertung!$C$8-Kalkulation!$E$60)+(Kalkulation!AB83*(1+$C$68))*Kalkulation!$E$60)*1.2)</f>
        <v>-1104.5235720586518</v>
      </c>
      <c r="AB83" s="41">
        <f t="shared" si="31"/>
        <v>0.29073477233237466</v>
      </c>
      <c r="AC83" s="41">
        <f t="shared" si="32"/>
        <v>0.12175121227800439</v>
      </c>
      <c r="AD83" s="34">
        <f t="shared" si="33"/>
        <v>2735.6523650755476</v>
      </c>
      <c r="AE83" s="34">
        <f>IF(Auswertung!$C$7&gt;Kalkulation!$E$60,-(Kalkulation!AG83*(Auswertung!$C$8-Kalkulation!$E$60)+(Kalkulation!AF83*(1+$C$68))*Kalkulation!$E$60)*1.2)</f>
        <v>-1104.5235720586518</v>
      </c>
      <c r="AF83" s="41">
        <f t="shared" si="34"/>
        <v>0.29073477233237466</v>
      </c>
      <c r="AG83" s="41">
        <f t="shared" si="35"/>
        <v>0.12175121227800439</v>
      </c>
    </row>
    <row r="84" spans="1:33" x14ac:dyDescent="0.25">
      <c r="A84" s="3">
        <v>13</v>
      </c>
      <c r="B84" s="33">
        <f t="shared" si="12"/>
        <v>1737.7845430842203</v>
      </c>
      <c r="C84" s="33">
        <f t="shared" si="14"/>
        <v>1726.1526506470539</v>
      </c>
      <c r="D84" s="33">
        <f t="shared" si="15"/>
        <v>1846.4574843039081</v>
      </c>
      <c r="E84" s="33">
        <f t="shared" si="16"/>
        <v>1838.2630743568286</v>
      </c>
      <c r="F84" s="33">
        <f t="shared" si="17"/>
        <v>1850.698861769325</v>
      </c>
      <c r="G84" s="33">
        <f t="shared" si="18"/>
        <v>1727.8856280182249</v>
      </c>
      <c r="H84" s="45">
        <f t="shared" si="13"/>
        <v>2948.0402365427058</v>
      </c>
      <c r="J84" s="34">
        <f t="shared" si="19"/>
        <v>2846.6393030623431</v>
      </c>
      <c r="K84" s="34">
        <f>IF(Auswertung!$C$7&gt;Kalkulation!$E$60,-((((Kalkulation!M84*(1+$E$68))*(Auswertung!$C$8-Kalkulation!$E$60)+(Kalkulation!L84*(1+$C$68))*Kalkulation!$E$60)-Auswertung!$B$54))*1.2)</f>
        <v>-1108.8547599781227</v>
      </c>
      <c r="L84" s="41">
        <f t="shared" si="20"/>
        <v>0.33896428982402499</v>
      </c>
      <c r="M84" s="41">
        <f t="shared" si="21"/>
        <v>9.7020497284034737E-2</v>
      </c>
      <c r="N84" s="34">
        <f t="shared" si="36"/>
        <v>3027.6616207253728</v>
      </c>
      <c r="O84" s="34">
        <f>IF(Auswertung!$C$7&gt;Kalkulation!$E$60,-(Kalkulation!Q84*(Auswertung!$C$8-Kalkulation!$E$60)+(Kalkulation!P84*(1+$C$68))*Kalkulation!$E$60)*1.2)</f>
        <v>-1301.508970078319</v>
      </c>
      <c r="P84" s="41">
        <f t="shared" si="22"/>
        <v>0.38421986923978252</v>
      </c>
      <c r="Q84" s="41">
        <f t="shared" si="23"/>
        <v>0.12289262989311066</v>
      </c>
      <c r="R84" s="34">
        <f t="shared" si="24"/>
        <v>3019.5156164305367</v>
      </c>
      <c r="S84" s="34">
        <f>IF(Auswertung!$C$7&gt;Kalkulation!$E$60,-(Kalkulation!U84*(Auswertung!$C$8-Kalkulation!$E$60)+(Kalkulation!T84*(1+$C$68))*Kalkulation!$E$60)*1.2)</f>
        <v>-1173.0581321266286</v>
      </c>
      <c r="T84" s="41">
        <f t="shared" si="25"/>
        <v>0.36521252588516451</v>
      </c>
      <c r="U84" s="41">
        <f t="shared" si="26"/>
        <v>0.10141875982757764</v>
      </c>
      <c r="V84" s="34">
        <f t="shared" si="27"/>
        <v>2926.7416786282333</v>
      </c>
      <c r="W84" s="34">
        <f>IF(Auswertung!$C$7&gt;Kalkulation!$E$60,-(Kalkulation!Y84*(Auswertung!$C$8-Kalkulation!$E$60)+(Kalkulation!X84*(1+$C$68))*Kalkulation!$E$60)*1.2)</f>
        <v>-1088.4786042714047</v>
      </c>
      <c r="X84" s="41">
        <f t="shared" si="28"/>
        <v>0.34371612566267967</v>
      </c>
      <c r="Y84" s="41">
        <f t="shared" si="29"/>
        <v>9.171671009917419E-2</v>
      </c>
      <c r="Z84" s="34">
        <f t="shared" si="30"/>
        <v>2995.2482170804251</v>
      </c>
      <c r="AA84" s="34">
        <f>IF(Auswertung!$C$7&gt;Kalkulation!$E$60,-(Kalkulation!AC84*(Auswertung!$C$8-Kalkulation!$E$60)+(Kalkulation!AB84*(1+$C$68))*Kalkulation!$E$60)*1.2)</f>
        <v>-1144.5493553111</v>
      </c>
      <c r="AB84" s="41">
        <f t="shared" si="31"/>
        <v>0.30527151094899341</v>
      </c>
      <c r="AC84" s="41">
        <f t="shared" si="32"/>
        <v>0.12418623652356449</v>
      </c>
      <c r="AD84" s="34">
        <f t="shared" si="33"/>
        <v>2872.434983329325</v>
      </c>
      <c r="AE84" s="34">
        <f>IF(Auswertung!$C$7&gt;Kalkulation!$E$60,-(Kalkulation!AG84*(Auswertung!$C$8-Kalkulation!$E$60)+(Kalkulation!AF84*(1+$C$68))*Kalkulation!$E$60)*1.2)</f>
        <v>-1144.5493553111</v>
      </c>
      <c r="AF84" s="41">
        <f t="shared" si="34"/>
        <v>0.30527151094899341</v>
      </c>
      <c r="AG84" s="41">
        <f t="shared" si="35"/>
        <v>0.12418623652356449</v>
      </c>
    </row>
    <row r="85" spans="1:33" x14ac:dyDescent="0.25">
      <c r="A85" s="3">
        <v>14</v>
      </c>
      <c r="B85" s="33">
        <f t="shared" si="12"/>
        <v>1837.0288415842469</v>
      </c>
      <c r="C85" s="33">
        <f t="shared" si="14"/>
        <v>1827.8031822363016</v>
      </c>
      <c r="D85" s="33">
        <f t="shared" si="15"/>
        <v>1951.4422878460568</v>
      </c>
      <c r="E85" s="33">
        <f t="shared" si="16"/>
        <v>1941.6268758971316</v>
      </c>
      <c r="F85" s="33">
        <f t="shared" si="17"/>
        <v>1958.7382081152853</v>
      </c>
      <c r="G85" s="33">
        <f t="shared" si="18"/>
        <v>1829.7843126766304</v>
      </c>
      <c r="H85" s="45">
        <f t="shared" si="13"/>
        <v>3095.4422483698418</v>
      </c>
      <c r="J85" s="34">
        <f t="shared" si="19"/>
        <v>2988.9712682154604</v>
      </c>
      <c r="K85" s="34">
        <f>IF(Auswertung!$C$7&gt;Kalkulation!$E$60,-((((Kalkulation!M85*(1+$E$68))*(Auswertung!$C$8-Kalkulation!$E$60)+(Kalkulation!L85*(1+$C$68))*Kalkulation!$E$60)-Auswertung!$B$54))*1.2)</f>
        <v>-1151.9424266312135</v>
      </c>
      <c r="L85" s="41">
        <f t="shared" si="20"/>
        <v>0.35591250431522625</v>
      </c>
      <c r="M85" s="41">
        <f t="shared" si="21"/>
        <v>9.8960907229715428E-2</v>
      </c>
      <c r="N85" s="34">
        <f t="shared" si="36"/>
        <v>3179.0447017616416</v>
      </c>
      <c r="O85" s="34">
        <f>IF(Auswertung!$C$7&gt;Kalkulation!$E$60,-(Kalkulation!Q85*(Auswertung!$C$8-Kalkulation!$E$60)+(Kalkulation!P85*(1+$C$68))*Kalkulation!$E$60)*1.2)</f>
        <v>-1351.24151952534</v>
      </c>
      <c r="P85" s="41">
        <f t="shared" si="22"/>
        <v>0.40343086270177164</v>
      </c>
      <c r="Q85" s="41">
        <f t="shared" si="23"/>
        <v>0.12535048249097289</v>
      </c>
      <c r="R85" s="34">
        <f t="shared" si="24"/>
        <v>3170.4913972520635</v>
      </c>
      <c r="S85" s="34">
        <f>IF(Auswertung!$C$7&gt;Kalkulation!$E$60,-(Kalkulation!U85*(Auswertung!$C$8-Kalkulation!$E$60)+(Kalkulation!T85*(1+$C$68))*Kalkulation!$E$60)*1.2)</f>
        <v>-1219.0491094060067</v>
      </c>
      <c r="T85" s="41">
        <f t="shared" si="25"/>
        <v>0.38347315217942274</v>
      </c>
      <c r="U85" s="41">
        <f t="shared" si="26"/>
        <v>0.10344713502412919</v>
      </c>
      <c r="V85" s="34">
        <f t="shared" si="27"/>
        <v>3073.0787625596449</v>
      </c>
      <c r="W85" s="34">
        <f>IF(Auswertung!$C$7&gt;Kalkulation!$E$60,-(Kalkulation!Y85*(Auswertung!$C$8-Kalkulation!$E$60)+(Kalkulation!X85*(1+$C$68))*Kalkulation!$E$60)*1.2)</f>
        <v>-1131.4518866625133</v>
      </c>
      <c r="X85" s="41">
        <f t="shared" si="28"/>
        <v>0.36090193194581366</v>
      </c>
      <c r="Y85" s="41">
        <f t="shared" si="29"/>
        <v>9.3551044301157668E-2</v>
      </c>
      <c r="Z85" s="34">
        <f t="shared" si="30"/>
        <v>3145.0106279344463</v>
      </c>
      <c r="AA85" s="34">
        <f>IF(Auswertung!$C$7&gt;Kalkulation!$E$60,-(Kalkulation!AC85*(Auswertung!$C$8-Kalkulation!$E$60)+(Kalkulation!AB85*(1+$C$68))*Kalkulation!$E$60)*1.2)</f>
        <v>-1186.2724198191611</v>
      </c>
      <c r="AB85" s="41">
        <f t="shared" si="31"/>
        <v>0.32053508649644308</v>
      </c>
      <c r="AC85" s="41">
        <f t="shared" si="32"/>
        <v>0.12666996125403579</v>
      </c>
      <c r="AD85" s="34">
        <f t="shared" si="33"/>
        <v>3016.0567324957915</v>
      </c>
      <c r="AE85" s="34">
        <f>IF(Auswertung!$C$7&gt;Kalkulation!$E$60,-(Kalkulation!AG85*(Auswertung!$C$8-Kalkulation!$E$60)+(Kalkulation!AF85*(1+$C$68))*Kalkulation!$E$60)*1.2)</f>
        <v>-1186.2724198191611</v>
      </c>
      <c r="AF85" s="41">
        <f t="shared" si="34"/>
        <v>0.32053508649644308</v>
      </c>
      <c r="AG85" s="41">
        <f t="shared" si="35"/>
        <v>0.12666996125403579</v>
      </c>
    </row>
    <row r="86" spans="1:33" x14ac:dyDescent="0.25">
      <c r="A86" s="3">
        <v>15</v>
      </c>
      <c r="B86" s="33">
        <f t="shared" si="12"/>
        <v>1941.4824564361913</v>
      </c>
      <c r="C86" s="33">
        <f t="shared" si="14"/>
        <v>1934.8430983861497</v>
      </c>
      <c r="D86" s="33">
        <f t="shared" si="15"/>
        <v>2061.9295701518522</v>
      </c>
      <c r="E86" s="33">
        <f t="shared" si="16"/>
        <v>2050.3878804708993</v>
      </c>
      <c r="F86" s="33">
        <f t="shared" si="17"/>
        <v>2072.4896098436939</v>
      </c>
      <c r="G86" s="33">
        <f t="shared" si="18"/>
        <v>1937.0880196331057</v>
      </c>
      <c r="H86" s="45">
        <f t="shared" si="13"/>
        <v>3250.2143607883336</v>
      </c>
      <c r="J86" s="34">
        <f t="shared" si="19"/>
        <v>3138.4198316262336</v>
      </c>
      <c r="K86" s="34">
        <f>IF(Auswertung!$C$7&gt;Kalkulation!$E$60,-((((Kalkulation!M86*(1+$E$68))*(Auswertung!$C$8-Kalkulation!$E$60)+(Kalkulation!L86*(1+$C$68))*Kalkulation!$E$60)-Auswertung!$B$54))*1.2)</f>
        <v>-1196.9373751900423</v>
      </c>
      <c r="L86" s="41">
        <f t="shared" si="20"/>
        <v>0.37370812953098759</v>
      </c>
      <c r="M86" s="41">
        <f t="shared" si="21"/>
        <v>0.10094012537430974</v>
      </c>
      <c r="N86" s="34">
        <f t="shared" si="36"/>
        <v>3337.9969368497236</v>
      </c>
      <c r="O86" s="34">
        <f>IF(Auswertung!$C$7&gt;Kalkulation!$E$60,-(Kalkulation!Q86*(Auswertung!$C$8-Kalkulation!$E$60)+(Kalkulation!P86*(1+$C$68))*Kalkulation!$E$60)*1.2)</f>
        <v>-1403.1538384635739</v>
      </c>
      <c r="P86" s="41">
        <f t="shared" si="22"/>
        <v>0.42360240583686026</v>
      </c>
      <c r="Q86" s="41">
        <f t="shared" si="23"/>
        <v>0.12785749214079234</v>
      </c>
      <c r="R86" s="34">
        <f t="shared" si="24"/>
        <v>3329.0159671146666</v>
      </c>
      <c r="S86" s="34">
        <f>IF(Auswertung!$C$7&gt;Kalkulation!$E$60,-(Kalkulation!U86*(Auswertung!$C$8-Kalkulation!$E$60)+(Kalkulation!T86*(1+$C$68))*Kalkulation!$E$60)*1.2)</f>
        <v>-1267.0863969628144</v>
      </c>
      <c r="T86" s="41">
        <f t="shared" si="25"/>
        <v>0.4026468097883939</v>
      </c>
      <c r="U86" s="41">
        <f t="shared" si="26"/>
        <v>0.10551607772461177</v>
      </c>
      <c r="V86" s="34">
        <f t="shared" si="27"/>
        <v>3226.7327006876271</v>
      </c>
      <c r="W86" s="34">
        <f>IF(Auswertung!$C$7&gt;Kalkulation!$E$60,-(Kalkulation!Y86*(Auswertung!$C$8-Kalkulation!$E$60)+(Kalkulation!X86*(1+$C$68))*Kalkulation!$E$60)*1.2)</f>
        <v>-1176.3448202167281</v>
      </c>
      <c r="X86" s="41">
        <f t="shared" si="28"/>
        <v>0.37894702854310436</v>
      </c>
      <c r="Y86" s="41">
        <f t="shared" si="29"/>
        <v>9.5422065187180827E-2</v>
      </c>
      <c r="Z86" s="34">
        <f t="shared" si="30"/>
        <v>3302.261159331169</v>
      </c>
      <c r="AA86" s="34">
        <f>IF(Auswertung!$C$7&gt;Kalkulation!$E$60,-(Kalkulation!AC86*(Auswertung!$C$8-Kalkulation!$E$60)+(Kalkulation!AB86*(1+$C$68))*Kalkulation!$E$60)*1.2)</f>
        <v>-1229.7715494874753</v>
      </c>
      <c r="AB86" s="41">
        <f t="shared" si="31"/>
        <v>0.33656184082126522</v>
      </c>
      <c r="AC86" s="41">
        <f t="shared" si="32"/>
        <v>0.12920336047911651</v>
      </c>
      <c r="AD86" s="34">
        <f t="shared" si="33"/>
        <v>3166.859569120581</v>
      </c>
      <c r="AE86" s="34">
        <f>IF(Auswertung!$C$7&gt;Kalkulation!$E$60,-(Kalkulation!AG86*(Auswertung!$C$8-Kalkulation!$E$60)+(Kalkulation!AF86*(1+$C$68))*Kalkulation!$E$60)*1.2)</f>
        <v>-1229.7715494874753</v>
      </c>
      <c r="AF86" s="41">
        <f t="shared" si="34"/>
        <v>0.33656184082126522</v>
      </c>
      <c r="AG86" s="41">
        <f t="shared" si="35"/>
        <v>0.12920336047911651</v>
      </c>
    </row>
    <row r="87" spans="1:33" x14ac:dyDescent="0.25">
      <c r="A87" s="3">
        <v>16</v>
      </c>
      <c r="B87" s="33">
        <f t="shared" si="12"/>
        <v>2051.4107954861875</v>
      </c>
      <c r="C87" s="33">
        <f t="shared" si="14"/>
        <v>2047.5480054842506</v>
      </c>
      <c r="D87" s="33">
        <f t="shared" si="15"/>
        <v>2178.1995199312073</v>
      </c>
      <c r="E87" s="33">
        <f t="shared" si="16"/>
        <v>2164.8205284889332</v>
      </c>
      <c r="F87" s="33">
        <f t="shared" si="17"/>
        <v>2192.2448714849752</v>
      </c>
      <c r="G87" s="33">
        <f t="shared" si="18"/>
        <v>2050.0732017638579</v>
      </c>
      <c r="H87" s="45">
        <f t="shared" si="13"/>
        <v>3412.7250788277502</v>
      </c>
      <c r="J87" s="34">
        <f t="shared" si="19"/>
        <v>3295.3408232075453</v>
      </c>
      <c r="K87" s="34">
        <f>IF(Auswertung!$C$7&gt;Kalkulation!$E$60,-((((Kalkulation!M87*(1+$E$68))*(Auswertung!$C$8-Kalkulation!$E$60)+(Kalkulation!L87*(1+$C$68))*Kalkulation!$E$60)-Auswertung!$B$54))*1.2)</f>
        <v>-1243.9300277213579</v>
      </c>
      <c r="L87" s="41">
        <f t="shared" si="20"/>
        <v>0.39239353600753696</v>
      </c>
      <c r="M87" s="41">
        <f t="shared" si="21"/>
        <v>0.10295892788179593</v>
      </c>
      <c r="N87" s="34">
        <f t="shared" si="36"/>
        <v>3504.8967836922097</v>
      </c>
      <c r="O87" s="34">
        <f>IF(Auswertung!$C$7&gt;Kalkulation!$E$60,-(Kalkulation!Q87*(Auswertung!$C$8-Kalkulation!$E$60)+(Kalkulation!P87*(1+$C$68))*Kalkulation!$E$60)*1.2)</f>
        <v>-1457.3487782079592</v>
      </c>
      <c r="P87" s="41">
        <f t="shared" si="22"/>
        <v>0.44478252612870328</v>
      </c>
      <c r="Q87" s="41">
        <f t="shared" si="23"/>
        <v>0.13041464198360819</v>
      </c>
      <c r="R87" s="34">
        <f t="shared" si="24"/>
        <v>3495.4667654704003</v>
      </c>
      <c r="S87" s="34">
        <f>IF(Auswertung!$C$7&gt;Kalkulation!$E$60,-(Kalkulation!U87*(Auswertung!$C$8-Kalkulation!$E$60)+(Kalkulation!T87*(1+$C$68))*Kalkulation!$E$60)*1.2)</f>
        <v>-1317.267245539193</v>
      </c>
      <c r="T87" s="41">
        <f t="shared" si="25"/>
        <v>0.4227791502778136</v>
      </c>
      <c r="U87" s="41">
        <f t="shared" si="26"/>
        <v>0.10762639927910402</v>
      </c>
      <c r="V87" s="34">
        <f t="shared" si="27"/>
        <v>3388.0693357220084</v>
      </c>
      <c r="W87" s="34">
        <f>IF(Auswertung!$C$7&gt;Kalkulation!$E$60,-(Kalkulation!Y87*(Auswertung!$C$8-Kalkulation!$E$60)+(Kalkulation!X87*(1+$C$68))*Kalkulation!$E$60)*1.2)</f>
        <v>-1223.2488072330752</v>
      </c>
      <c r="X87" s="41">
        <f t="shared" si="28"/>
        <v>0.39789437997025962</v>
      </c>
      <c r="Y87" s="41">
        <f t="shared" si="29"/>
        <v>9.7330506490924451E-2</v>
      </c>
      <c r="Z87" s="34">
        <f t="shared" si="30"/>
        <v>3467.3742172977277</v>
      </c>
      <c r="AA87" s="34">
        <f>IF(Auswertung!$C$7&gt;Kalkulation!$E$60,-(Kalkulation!AC87*(Auswertung!$C$8-Kalkulation!$E$60)+(Kalkulation!AB87*(1+$C$68))*Kalkulation!$E$60)*1.2)</f>
        <v>-1275.1293458127525</v>
      </c>
      <c r="AB87" s="41">
        <f t="shared" si="31"/>
        <v>0.3533899328623285</v>
      </c>
      <c r="AC87" s="41">
        <f t="shared" si="32"/>
        <v>0.13178742768869883</v>
      </c>
      <c r="AD87" s="34">
        <f t="shared" si="33"/>
        <v>3325.2025475766104</v>
      </c>
      <c r="AE87" s="34">
        <f>IF(Auswertung!$C$7&gt;Kalkulation!$E$60,-(Kalkulation!AG87*(Auswertung!$C$8-Kalkulation!$E$60)+(Kalkulation!AF87*(1+$C$68))*Kalkulation!$E$60)*1.2)</f>
        <v>-1275.1293458127525</v>
      </c>
      <c r="AF87" s="41">
        <f t="shared" si="34"/>
        <v>0.3533899328623285</v>
      </c>
      <c r="AG87" s="41">
        <f t="shared" si="35"/>
        <v>0.13178742768869883</v>
      </c>
    </row>
    <row r="88" spans="1:33" x14ac:dyDescent="0.25">
      <c r="A88" s="3">
        <v>17</v>
      </c>
      <c r="B88" s="33">
        <f t="shared" si="12"/>
        <v>2167.0926358132474</v>
      </c>
      <c r="C88" s="33">
        <f t="shared" si="14"/>
        <v>2166.2074129808325</v>
      </c>
      <c r="D88" s="33">
        <f t="shared" si="15"/>
        <v>2300.5464366249653</v>
      </c>
      <c r="E88" s="33">
        <f t="shared" si="16"/>
        <v>2285.2130739877589</v>
      </c>
      <c r="F88" s="33">
        <f t="shared" si="17"/>
        <v>2318.3105118313028</v>
      </c>
      <c r="G88" s="33">
        <f t="shared" si="18"/>
        <v>2169.0302586241296</v>
      </c>
      <c r="H88" s="45">
        <f t="shared" si="13"/>
        <v>3583.3613327691382</v>
      </c>
      <c r="J88" s="34">
        <f t="shared" si="19"/>
        <v>3460.107864367923</v>
      </c>
      <c r="K88" s="34">
        <f>IF(Auswertung!$C$7&gt;Kalkulation!$E$60,-((((Kalkulation!M88*(1+$E$68))*(Auswertung!$C$8-Kalkulation!$E$60)+(Kalkulation!L88*(1+$C$68))*Kalkulation!$E$60)-Auswertung!$B$54))*1.2)</f>
        <v>-1293.0152285546758</v>
      </c>
      <c r="L88" s="41">
        <f t="shared" si="20"/>
        <v>0.41201321280791381</v>
      </c>
      <c r="M88" s="41">
        <f t="shared" si="21"/>
        <v>0.10501810643943185</v>
      </c>
      <c r="N88" s="34">
        <f t="shared" si="36"/>
        <v>3680.1416228768203</v>
      </c>
      <c r="O88" s="34">
        <f>IF(Auswertung!$C$7&gt;Kalkulation!$E$60,-(Kalkulation!Q88*(Auswertung!$C$8-Kalkulation!$E$60)+(Kalkulation!P88*(1+$C$68))*Kalkulation!$E$60)*1.2)</f>
        <v>-1513.9342098959876</v>
      </c>
      <c r="P88" s="41">
        <f t="shared" si="22"/>
        <v>0.46702165243513849</v>
      </c>
      <c r="Q88" s="41">
        <f t="shared" si="23"/>
        <v>0.13302293482328037</v>
      </c>
      <c r="R88" s="34">
        <f t="shared" si="24"/>
        <v>3670.2401037439204</v>
      </c>
      <c r="S88" s="34">
        <f>IF(Auswertung!$C$7&gt;Kalkulation!$E$60,-(Kalkulation!U88*(Auswertung!$C$8-Kalkulation!$E$60)+(Kalkulation!T88*(1+$C$68))*Kalkulation!$E$60)*1.2)</f>
        <v>-1369.6936671189553</v>
      </c>
      <c r="T88" s="41">
        <f t="shared" si="25"/>
        <v>0.44391810779170432</v>
      </c>
      <c r="U88" s="41">
        <f t="shared" si="26"/>
        <v>0.10977892726468609</v>
      </c>
      <c r="V88" s="34">
        <f t="shared" si="27"/>
        <v>3557.472802508109</v>
      </c>
      <c r="W88" s="34">
        <f>IF(Auswertung!$C$7&gt;Kalkulation!$E$60,-(Kalkulation!Y88*(Auswertung!$C$8-Kalkulation!$E$60)+(Kalkulation!X88*(1+$C$68))*Kalkulation!$E$60)*1.2)</f>
        <v>-1272.2597285203501</v>
      </c>
      <c r="X88" s="41">
        <f t="shared" si="28"/>
        <v>0.41778909896877259</v>
      </c>
      <c r="Y88" s="41">
        <f t="shared" si="29"/>
        <v>9.9277116620742942E-2</v>
      </c>
      <c r="Z88" s="34">
        <f t="shared" si="30"/>
        <v>3640.7429281626141</v>
      </c>
      <c r="AA88" s="34">
        <f>IF(Auswertung!$C$7&gt;Kalkulation!$E$60,-(Kalkulation!AC88*(Auswertung!$C$8-Kalkulation!$E$60)+(Kalkulation!AB88*(1+$C$68))*Kalkulation!$E$60)*1.2)</f>
        <v>-1322.4324163313113</v>
      </c>
      <c r="AB88" s="41">
        <f t="shared" si="31"/>
        <v>0.37105942950544496</v>
      </c>
      <c r="AC88" s="41">
        <f t="shared" si="32"/>
        <v>0.13442317624247282</v>
      </c>
      <c r="AD88" s="34">
        <f t="shared" si="33"/>
        <v>3491.4626749554409</v>
      </c>
      <c r="AE88" s="34">
        <f>IF(Auswertung!$C$7&gt;Kalkulation!$E$60,-(Kalkulation!AG88*(Auswertung!$C$8-Kalkulation!$E$60)+(Kalkulation!AF88*(1+$C$68))*Kalkulation!$E$60)*1.2)</f>
        <v>-1322.4324163313113</v>
      </c>
      <c r="AF88" s="41">
        <f t="shared" si="34"/>
        <v>0.37105942950544496</v>
      </c>
      <c r="AG88" s="41">
        <f t="shared" si="35"/>
        <v>0.13442317624247282</v>
      </c>
    </row>
    <row r="89" spans="1:33" x14ac:dyDescent="0.25">
      <c r="A89" s="3">
        <v>18</v>
      </c>
      <c r="B89" s="33">
        <f t="shared" si="12"/>
        <v>2288.8207941677147</v>
      </c>
      <c r="C89" s="33">
        <f t="shared" si="14"/>
        <v>2291.1254309966916</v>
      </c>
      <c r="D89" s="33">
        <f t="shared" si="15"/>
        <v>2429.2794379673551</v>
      </c>
      <c r="E89" s="33">
        <f t="shared" si="16"/>
        <v>2411.8682771430131</v>
      </c>
      <c r="F89" s="33">
        <f t="shared" si="17"/>
        <v>2451.008502130388</v>
      </c>
      <c r="G89" s="33">
        <f t="shared" si="18"/>
        <v>2294.2642362628562</v>
      </c>
      <c r="H89" s="45">
        <f t="shared" si="13"/>
        <v>3762.5293994075951</v>
      </c>
      <c r="J89" s="34">
        <f t="shared" si="19"/>
        <v>3633.1132575863194</v>
      </c>
      <c r="K89" s="34">
        <f>IF(Auswertung!$C$7&gt;Kalkulation!$E$60,-((((Kalkulation!M89*(1+$E$68))*(Auswertung!$C$8-Kalkulation!$E$60)+(Kalkulation!L89*(1+$C$68))*Kalkulation!$E$60)-Auswertung!$B$54))*1.2)</f>
        <v>-1344.2924634186045</v>
      </c>
      <c r="L89" s="41">
        <f t="shared" si="20"/>
        <v>0.43261387344830954</v>
      </c>
      <c r="M89" s="41">
        <f t="shared" si="21"/>
        <v>0.10711846856822049</v>
      </c>
      <c r="N89" s="34">
        <f t="shared" si="36"/>
        <v>3864.1487040206616</v>
      </c>
      <c r="O89" s="34">
        <f>IF(Auswertung!$C$7&gt;Kalkulation!$E$60,-(Kalkulation!Q89*(Auswertung!$C$8-Kalkulation!$E$60)+(Kalkulation!P89*(1+$C$68))*Kalkulation!$E$60)*1.2)</f>
        <v>-1573.0232730239702</v>
      </c>
      <c r="P89" s="41">
        <f t="shared" si="22"/>
        <v>0.49037273505689544</v>
      </c>
      <c r="Q89" s="41">
        <f t="shared" si="23"/>
        <v>0.13568339351974598</v>
      </c>
      <c r="R89" s="34">
        <f t="shared" si="24"/>
        <v>3853.7521089311167</v>
      </c>
      <c r="S89" s="34">
        <f>IF(Auswertung!$C$7&gt;Kalkulation!$E$60,-(Kalkulation!U89*(Auswertung!$C$8-Kalkulation!$E$60)+(Kalkulation!T89*(1+$C$68))*Kalkulation!$E$60)*1.2)</f>
        <v>-1424.4726709637614</v>
      </c>
      <c r="T89" s="41">
        <f t="shared" si="25"/>
        <v>0.46611401318128953</v>
      </c>
      <c r="U89" s="41">
        <f t="shared" si="26"/>
        <v>0.11197450580997982</v>
      </c>
      <c r="V89" s="34">
        <f t="shared" si="27"/>
        <v>3735.3464426335145</v>
      </c>
      <c r="W89" s="34">
        <f>IF(Auswertung!$C$7&gt;Kalkulation!$E$60,-(Kalkulation!Y89*(Auswertung!$C$8-Kalkulation!$E$60)+(Kalkulation!X89*(1+$C$68))*Kalkulation!$E$60)*1.2)</f>
        <v>-1323.4781654905014</v>
      </c>
      <c r="X89" s="41">
        <f t="shared" si="28"/>
        <v>0.43867855391721122</v>
      </c>
      <c r="Y89" s="41">
        <f t="shared" si="29"/>
        <v>0.10126265895315781</v>
      </c>
      <c r="Z89" s="34">
        <f t="shared" si="30"/>
        <v>3822.780074570745</v>
      </c>
      <c r="AA89" s="34">
        <f>IF(Auswertung!$C$7&gt;Kalkulation!$E$60,-(Kalkulation!AC89*(Auswertung!$C$8-Kalkulation!$E$60)+(Kalkulation!AB89*(1+$C$68))*Kalkulation!$E$60)*1.2)</f>
        <v>-1371.771572440357</v>
      </c>
      <c r="AB89" s="41">
        <f t="shared" si="31"/>
        <v>0.3896124009807172</v>
      </c>
      <c r="AC89" s="41">
        <f t="shared" si="32"/>
        <v>0.1371116397673223</v>
      </c>
      <c r="AD89" s="34">
        <f t="shared" si="33"/>
        <v>3666.0358087032132</v>
      </c>
      <c r="AE89" s="34">
        <f>IF(Auswertung!$C$7&gt;Kalkulation!$E$60,-(Kalkulation!AG89*(Auswertung!$C$8-Kalkulation!$E$60)+(Kalkulation!AF89*(1+$C$68))*Kalkulation!$E$60)*1.2)</f>
        <v>-1371.771572440357</v>
      </c>
      <c r="AF89" s="41">
        <f t="shared" si="34"/>
        <v>0.3896124009807172</v>
      </c>
      <c r="AG89" s="41">
        <f t="shared" si="35"/>
        <v>0.1371116397673223</v>
      </c>
    </row>
    <row r="90" spans="1:33" x14ac:dyDescent="0.25">
      <c r="A90" s="3">
        <v>19</v>
      </c>
      <c r="B90" s="33">
        <f t="shared" si="12"/>
        <v>2416.9028309711821</v>
      </c>
      <c r="C90" s="33">
        <f t="shared" si="14"/>
        <v>2422.6215028606794</v>
      </c>
      <c r="D90" s="33">
        <f t="shared" si="15"/>
        <v>2564.7232029670877</v>
      </c>
      <c r="E90" s="33">
        <f t="shared" si="16"/>
        <v>2545.1041314451477</v>
      </c>
      <c r="F90" s="33">
        <f t="shared" si="17"/>
        <v>2590.6770412385781</v>
      </c>
      <c r="G90" s="33">
        <f t="shared" si="18"/>
        <v>2426.0955620776699</v>
      </c>
      <c r="H90" s="45">
        <f t="shared" si="13"/>
        <v>3950.6558693779748</v>
      </c>
      <c r="J90" s="34">
        <f t="shared" si="19"/>
        <v>3814.7689204656353</v>
      </c>
      <c r="K90" s="34">
        <f>IF(Auswertung!$C$7&gt;Kalkulation!$E$60,-((((Kalkulation!M90*(1+$E$68))*(Auswertung!$C$8-Kalkulation!$E$60)+(Kalkulation!L90*(1+$C$68))*Kalkulation!$E$60)-Auswertung!$B$54))*1.2)</f>
        <v>-1397.8660894944535</v>
      </c>
      <c r="L90" s="41">
        <f t="shared" si="20"/>
        <v>0.45424456712072503</v>
      </c>
      <c r="M90" s="41">
        <f t="shared" si="21"/>
        <v>0.10926083793958491</v>
      </c>
      <c r="N90" s="34">
        <f t="shared" si="36"/>
        <v>4057.3561392216948</v>
      </c>
      <c r="O90" s="34">
        <f>IF(Auswertung!$C$7&gt;Kalkulation!$E$60,-(Kalkulation!Q90*(Auswertung!$C$8-Kalkulation!$E$60)+(Kalkulation!P90*(1+$C$68))*Kalkulation!$E$60)*1.2)</f>
        <v>-1634.7346363610154</v>
      </c>
      <c r="P90" s="41">
        <f t="shared" si="22"/>
        <v>0.51489137180974021</v>
      </c>
      <c r="Q90" s="41">
        <f t="shared" si="23"/>
        <v>0.13839706139014091</v>
      </c>
      <c r="R90" s="34">
        <f t="shared" si="24"/>
        <v>4046.4397143776728</v>
      </c>
      <c r="S90" s="34">
        <f>IF(Auswertung!$C$7&gt;Kalkulation!$E$60,-(Kalkulation!U90*(Auswertung!$C$8-Kalkulation!$E$60)+(Kalkulation!T90*(1+$C$68))*Kalkulation!$E$60)*1.2)</f>
        <v>-1481.7165114105849</v>
      </c>
      <c r="T90" s="41">
        <f t="shared" si="25"/>
        <v>0.48941971384035404</v>
      </c>
      <c r="U90" s="41">
        <f t="shared" si="26"/>
        <v>0.11421399592617942</v>
      </c>
      <c r="V90" s="34">
        <f t="shared" si="27"/>
        <v>3922.1137647651904</v>
      </c>
      <c r="W90" s="34">
        <f>IF(Auswertung!$C$7&gt;Kalkulation!$E$60,-(Kalkulation!Y90*(Auswertung!$C$8-Kalkulation!$E$60)+(Kalkulation!X90*(1+$C$68))*Kalkulation!$E$60)*1.2)</f>
        <v>-1377.0096333200424</v>
      </c>
      <c r="X90" s="41">
        <f t="shared" si="28"/>
        <v>0.46061248161307178</v>
      </c>
      <c r="Y90" s="41">
        <f t="shared" si="29"/>
        <v>0.10328791213222097</v>
      </c>
      <c r="Z90" s="34">
        <f t="shared" si="30"/>
        <v>4013.9190782992823</v>
      </c>
      <c r="AA90" s="34">
        <f>IF(Auswertung!$C$7&gt;Kalkulation!$E$60,-(Kalkulation!AC90*(Auswertung!$C$8-Kalkulation!$E$60)+(Kalkulation!AB90*(1+$C$68))*Kalkulation!$E$60)*1.2)</f>
        <v>-1423.2420370607042</v>
      </c>
      <c r="AB90" s="41">
        <f t="shared" si="31"/>
        <v>0.40909302102975309</v>
      </c>
      <c r="AC90" s="41">
        <f t="shared" si="32"/>
        <v>0.13985387256266874</v>
      </c>
      <c r="AD90" s="34">
        <f t="shared" si="33"/>
        <v>3849.3375991383741</v>
      </c>
      <c r="AE90" s="34">
        <f>IF(Auswertung!$C$7&gt;Kalkulation!$E$60,-(Kalkulation!AG90*(Auswertung!$C$8-Kalkulation!$E$60)+(Kalkulation!AF90*(1+$C$68))*Kalkulation!$E$60)*1.2)</f>
        <v>-1423.2420370607042</v>
      </c>
      <c r="AF90" s="41">
        <f t="shared" si="34"/>
        <v>0.40909302102975309</v>
      </c>
      <c r="AG90" s="41">
        <f t="shared" si="35"/>
        <v>0.13985387256266874</v>
      </c>
    </row>
    <row r="91" spans="1:33" x14ac:dyDescent="0.25">
      <c r="A91" s="3">
        <v>20</v>
      </c>
      <c r="B91" s="33">
        <f t="shared" si="12"/>
        <v>2551.6617895567242</v>
      </c>
      <c r="C91" s="33">
        <f t="shared" si="14"/>
        <v>2561.0311743241496</v>
      </c>
      <c r="D91" s="33">
        <f t="shared" si="15"/>
        <v>2707.2187520788339</v>
      </c>
      <c r="E91" s="33">
        <f t="shared" si="16"/>
        <v>2685.2546272712889</v>
      </c>
      <c r="F91" s="33">
        <f t="shared" si="17"/>
        <v>2737.6713695822118</v>
      </c>
      <c r="G91" s="33">
        <f t="shared" si="18"/>
        <v>2564.8608164632578</v>
      </c>
      <c r="H91" s="45">
        <f t="shared" si="13"/>
        <v>4148.1886628468737</v>
      </c>
      <c r="J91" s="34">
        <f t="shared" si="19"/>
        <v>4005.5073664889173</v>
      </c>
      <c r="K91" s="34">
        <f>IF(Auswertung!$C$7&gt;Kalkulation!$E$60,-((((Kalkulation!M91*(1+$E$68))*(Auswertung!$C$8-Kalkulation!$E$60)+(Kalkulation!L91*(1+$C$68))*Kalkulation!$E$60)-Auswertung!$B$54))*1.2)</f>
        <v>-1453.8455769321931</v>
      </c>
      <c r="L91" s="41">
        <f t="shared" si="20"/>
        <v>0.47695679547676129</v>
      </c>
      <c r="M91" s="41">
        <f t="shared" si="21"/>
        <v>0.11144605469837661</v>
      </c>
      <c r="N91" s="34">
        <f t="shared" si="36"/>
        <v>4260.2239461827794</v>
      </c>
      <c r="O91" s="34">
        <f>IF(Auswertung!$C$7&gt;Kalkulation!$E$60,-(Kalkulation!Q91*(Auswertung!$C$8-Kalkulation!$E$60)+(Kalkulation!P91*(1+$C$68))*Kalkulation!$E$60)*1.2)</f>
        <v>-1699.1927718586298</v>
      </c>
      <c r="P91" s="41">
        <f t="shared" si="22"/>
        <v>0.54063594040022722</v>
      </c>
      <c r="Q91" s="41">
        <f t="shared" si="23"/>
        <v>0.14116500261794374</v>
      </c>
      <c r="R91" s="34">
        <f t="shared" si="24"/>
        <v>4248.7617000965565</v>
      </c>
      <c r="S91" s="34">
        <f>IF(Auswertung!$C$7&gt;Kalkulation!$E$60,-(Kalkulation!U91*(Auswertung!$C$8-Kalkulation!$E$60)+(Kalkulation!T91*(1+$C$68))*Kalkulation!$E$60)*1.2)</f>
        <v>-1541.5429480177229</v>
      </c>
      <c r="T91" s="41">
        <f t="shared" si="25"/>
        <v>0.51389069953237176</v>
      </c>
      <c r="U91" s="41">
        <f t="shared" si="26"/>
        <v>0.11649827584470301</v>
      </c>
      <c r="V91" s="34">
        <f t="shared" si="27"/>
        <v>4118.2194530034503</v>
      </c>
      <c r="W91" s="34">
        <f>IF(Auswertung!$C$7&gt;Kalkulation!$E$60,-(Kalkulation!Y91*(Auswertung!$C$8-Kalkulation!$E$60)+(Kalkulation!X91*(1+$C$68))*Kalkulation!$E$60)*1.2)</f>
        <v>-1432.9648257321612</v>
      </c>
      <c r="X91" s="41">
        <f t="shared" si="28"/>
        <v>0.48364310569372537</v>
      </c>
      <c r="Y91" s="41">
        <f t="shared" si="29"/>
        <v>0.10535367037486539</v>
      </c>
      <c r="Z91" s="34">
        <f t="shared" si="30"/>
        <v>4214.6150322142466</v>
      </c>
      <c r="AA91" s="34">
        <f>IF(Auswertung!$C$7&gt;Kalkulation!$E$60,-(Kalkulation!AC91*(Auswertung!$C$8-Kalkulation!$E$60)+(Kalkulation!AB91*(1+$C$68))*Kalkulation!$E$60)*1.2)</f>
        <v>-1476.9436626320351</v>
      </c>
      <c r="AB91" s="41">
        <f t="shared" si="31"/>
        <v>0.42954767208124078</v>
      </c>
      <c r="AC91" s="41">
        <f t="shared" si="32"/>
        <v>0.14265095001392211</v>
      </c>
      <c r="AD91" s="34">
        <f t="shared" si="33"/>
        <v>4041.8044790952931</v>
      </c>
      <c r="AE91" s="34">
        <f>IF(Auswertung!$C$7&gt;Kalkulation!$E$60,-(Kalkulation!AG91*(Auswertung!$C$8-Kalkulation!$E$60)+(Kalkulation!AF91*(1+$C$68))*Kalkulation!$E$60)*1.2)</f>
        <v>-1476.9436626320351</v>
      </c>
      <c r="AF91" s="41">
        <f t="shared" si="34"/>
        <v>0.42954767208124078</v>
      </c>
      <c r="AG91" s="41">
        <f t="shared" si="35"/>
        <v>0.14265095001392211</v>
      </c>
    </row>
    <row r="92" spans="1:33" x14ac:dyDescent="0.25">
      <c r="A92" s="3">
        <v>21</v>
      </c>
      <c r="B92" s="33">
        <f t="shared" si="12"/>
        <v>2693.436972412283</v>
      </c>
      <c r="C92" s="33">
        <f t="shared" si="14"/>
        <v>2706.7069012872021</v>
      </c>
      <c r="D92" s="33">
        <f t="shared" si="15"/>
        <v>2857.1242664254351</v>
      </c>
      <c r="E92" s="33">
        <f t="shared" si="16"/>
        <v>2832.6705536738154</v>
      </c>
      <c r="F92" s="33">
        <f t="shared" si="17"/>
        <v>2892.3646238686597</v>
      </c>
      <c r="G92" s="33">
        <f t="shared" si="18"/>
        <v>2710.9135430937586</v>
      </c>
      <c r="H92" s="45">
        <f t="shared" si="13"/>
        <v>4355.5980959892177</v>
      </c>
      <c r="J92" s="34">
        <f t="shared" si="19"/>
        <v>4205.7827348133633</v>
      </c>
      <c r="K92" s="34">
        <f>IF(Auswertung!$C$7&gt;Kalkulation!$E$60,-((((Kalkulation!M92*(1+$E$68))*(Auswertung!$C$8-Kalkulation!$E$60)+(Kalkulation!L92*(1+$C$68))*Kalkulation!$E$60)-Auswertung!$B$54))*1.2)</f>
        <v>-1512.3457624010803</v>
      </c>
      <c r="L92" s="41">
        <f t="shared" si="20"/>
        <v>0.50080463525059937</v>
      </c>
      <c r="M92" s="41">
        <f t="shared" si="21"/>
        <v>0.11367497579234415</v>
      </c>
      <c r="N92" s="34">
        <f t="shared" si="36"/>
        <v>4473.2351434919183</v>
      </c>
      <c r="O92" s="34">
        <f>IF(Auswertung!$C$7&gt;Kalkulation!$E$60,-(Kalkulation!Q92*(Auswertung!$C$8-Kalkulation!$E$60)+(Kalkulation!P92*(1+$C$68))*Kalkulation!$E$60)*1.2)</f>
        <v>-1766.5282422047162</v>
      </c>
      <c r="P92" s="41">
        <f t="shared" si="22"/>
        <v>0.56766773742023857</v>
      </c>
      <c r="Q92" s="41">
        <f t="shared" si="23"/>
        <v>0.1439883026703026</v>
      </c>
      <c r="R92" s="34">
        <f t="shared" si="24"/>
        <v>4461.1997851013848</v>
      </c>
      <c r="S92" s="34">
        <f>IF(Auswertung!$C$7&gt;Kalkulation!$E$60,-(Kalkulation!U92*(Auswertung!$C$8-Kalkulation!$E$60)+(Kalkulation!T92*(1+$C$68))*Kalkulation!$E$60)*1.2)</f>
        <v>-1604.0755186759495</v>
      </c>
      <c r="T92" s="41">
        <f t="shared" si="25"/>
        <v>0.53958523450899043</v>
      </c>
      <c r="U92" s="41">
        <f t="shared" si="26"/>
        <v>0.11882824136159707</v>
      </c>
      <c r="V92" s="34">
        <f t="shared" si="27"/>
        <v>4324.1304256536232</v>
      </c>
      <c r="W92" s="34">
        <f>IF(Auswertung!$C$7&gt;Kalkulation!$E$60,-(Kalkulation!Y92*(Auswertung!$C$8-Kalkulation!$E$60)+(Kalkulation!X92*(1+$C$68))*Kalkulation!$E$60)*1.2)</f>
        <v>-1491.459871979808</v>
      </c>
      <c r="X92" s="41">
        <f t="shared" si="28"/>
        <v>0.50782526097841163</v>
      </c>
      <c r="Y92" s="41">
        <f t="shared" si="29"/>
        <v>0.1074607437823627</v>
      </c>
      <c r="Z92" s="34">
        <f t="shared" si="30"/>
        <v>4425.3457838249587</v>
      </c>
      <c r="AA92" s="34">
        <f>IF(Auswertung!$C$7&gt;Kalkulation!$E$60,-(Kalkulation!AC92*(Auswertung!$C$8-Kalkulation!$E$60)+(Kalkulation!AB92*(1+$C$68))*Kalkulation!$E$60)*1.2)</f>
        <v>-1532.9811599562991</v>
      </c>
      <c r="AB92" s="41">
        <f t="shared" si="31"/>
        <v>0.45102505568530282</v>
      </c>
      <c r="AC92" s="41">
        <f t="shared" si="32"/>
        <v>0.14550396901420057</v>
      </c>
      <c r="AD92" s="34">
        <f t="shared" si="33"/>
        <v>4243.8947030500576</v>
      </c>
      <c r="AE92" s="34">
        <f>IF(Auswertung!$C$7&gt;Kalkulation!$E$60,-(Kalkulation!AG92*(Auswertung!$C$8-Kalkulation!$E$60)+(Kalkulation!AF92*(1+$C$68))*Kalkulation!$E$60)*1.2)</f>
        <v>-1532.9811599562991</v>
      </c>
      <c r="AF92" s="41">
        <f t="shared" si="34"/>
        <v>0.45102505568530282</v>
      </c>
      <c r="AG92" s="41">
        <f t="shared" si="35"/>
        <v>0.14550396901420057</v>
      </c>
    </row>
    <row r="93" spans="1:33" x14ac:dyDescent="0.25">
      <c r="A93" s="3">
        <v>22</v>
      </c>
      <c r="B93" s="33">
        <f t="shared" si="12"/>
        <v>2842.5847562781742</v>
      </c>
      <c r="C93" s="33">
        <f t="shared" si="14"/>
        <v>2860.0188979633449</v>
      </c>
      <c r="D93" s="33">
        <f t="shared" si="15"/>
        <v>3014.8159480242193</v>
      </c>
      <c r="E93" s="33">
        <f t="shared" si="16"/>
        <v>2987.7203402972464</v>
      </c>
      <c r="F93" s="33">
        <f t="shared" si="17"/>
        <v>3055.1487345855776</v>
      </c>
      <c r="G93" s="33">
        <f t="shared" si="18"/>
        <v>2864.6250997719317</v>
      </c>
      <c r="H93" s="45">
        <f t="shared" si="13"/>
        <v>4573.3780007886789</v>
      </c>
      <c r="J93" s="34">
        <f t="shared" si="19"/>
        <v>4416.0718715540315</v>
      </c>
      <c r="K93" s="34">
        <f>IF(Auswertung!$C$7&gt;Kalkulation!$E$60,-((((Kalkulation!M93*(1+$E$68))*(Auswertung!$C$8-Kalkulation!$E$60)+(Kalkulation!L93*(1+$C$68))*Kalkulation!$E$60)-Auswertung!$B$54))*1.2)</f>
        <v>-1573.4871152758574</v>
      </c>
      <c r="L93" s="41">
        <f t="shared" si="20"/>
        <v>0.52584486701312938</v>
      </c>
      <c r="M93" s="41">
        <f t="shared" si="21"/>
        <v>0.11594847530819104</v>
      </c>
      <c r="N93" s="34">
        <f t="shared" si="36"/>
        <v>4696.8969006665147</v>
      </c>
      <c r="O93" s="34">
        <f>IF(Auswertung!$C$7&gt;Kalkulation!$E$60,-(Kalkulation!Q93*(Auswertung!$C$8-Kalkulation!$E$60)+(Kalkulation!P93*(1+$C$68))*Kalkulation!$E$60)*1.2)</f>
        <v>-1836.8780027031701</v>
      </c>
      <c r="P93" s="41">
        <f t="shared" si="22"/>
        <v>0.59605112429125051</v>
      </c>
      <c r="Q93" s="41">
        <f t="shared" si="23"/>
        <v>0.14686806872370867</v>
      </c>
      <c r="R93" s="34">
        <f t="shared" si="24"/>
        <v>4684.2597743564538</v>
      </c>
      <c r="S93" s="34">
        <f>IF(Auswertung!$C$7&gt;Kalkulation!$E$60,-(Kalkulation!U93*(Auswertung!$C$8-Kalkulation!$E$60)+(Kalkulation!T93*(1+$C$68))*Kalkulation!$E$60)*1.2)</f>
        <v>-1669.4438263322345</v>
      </c>
      <c r="T93" s="41">
        <f t="shared" si="25"/>
        <v>0.56656449623443994</v>
      </c>
      <c r="U93" s="41">
        <f t="shared" si="26"/>
        <v>0.12120480618882902</v>
      </c>
      <c r="V93" s="34">
        <f t="shared" si="27"/>
        <v>4540.3369469363042</v>
      </c>
      <c r="W93" s="34">
        <f>IF(Auswertung!$C$7&gt;Kalkulation!$E$60,-(Kalkulation!Y93*(Auswertung!$C$8-Kalkulation!$E$60)+(Kalkulation!X93*(1+$C$68))*Kalkulation!$E$60)*1.2)</f>
        <v>-1552.6166066390581</v>
      </c>
      <c r="X93" s="41">
        <f t="shared" si="28"/>
        <v>0.53321652402733222</v>
      </c>
      <c r="Y93" s="41">
        <f t="shared" si="29"/>
        <v>0.10960995865800996</v>
      </c>
      <c r="Z93" s="34">
        <f t="shared" si="30"/>
        <v>4646.6130730162067</v>
      </c>
      <c r="AA93" s="34">
        <f>IF(Auswertung!$C$7&gt;Kalkulation!$E$60,-(Kalkulation!AC93*(Auswertung!$C$8-Kalkulation!$E$60)+(Kalkulation!AB93*(1+$C$68))*Kalkulation!$E$60)*1.2)</f>
        <v>-1591.4643384306291</v>
      </c>
      <c r="AB93" s="41">
        <f t="shared" si="31"/>
        <v>0.473576308469568</v>
      </c>
      <c r="AC93" s="41">
        <f t="shared" si="32"/>
        <v>0.14841404839448458</v>
      </c>
      <c r="AD93" s="34">
        <f t="shared" si="33"/>
        <v>4456.0894382025608</v>
      </c>
      <c r="AE93" s="34">
        <f>IF(Auswertung!$C$7&gt;Kalkulation!$E$60,-(Kalkulation!AG93*(Auswertung!$C$8-Kalkulation!$E$60)+(Kalkulation!AF93*(1+$C$68))*Kalkulation!$E$60)*1.2)</f>
        <v>-1591.4643384306291</v>
      </c>
      <c r="AF93" s="41">
        <f t="shared" si="34"/>
        <v>0.473576308469568</v>
      </c>
      <c r="AG93" s="41">
        <f t="shared" si="35"/>
        <v>0.14841404839448458</v>
      </c>
    </row>
    <row r="94" spans="1:33" x14ac:dyDescent="0.25">
      <c r="A94" s="3">
        <v>23</v>
      </c>
      <c r="B94" s="33">
        <f t="shared" si="12"/>
        <v>2999.4794480422652</v>
      </c>
      <c r="C94" s="33">
        <f t="shared" si="14"/>
        <v>3021.3560275055297</v>
      </c>
      <c r="D94" s="33">
        <f t="shared" si="15"/>
        <v>3180.6889230684928</v>
      </c>
      <c r="E94" s="33">
        <f t="shared" si="16"/>
        <v>3150.7909414306441</v>
      </c>
      <c r="F94" s="33">
        <f t="shared" si="17"/>
        <v>3226.4353684288117</v>
      </c>
      <c r="G94" s="33">
        <f t="shared" si="18"/>
        <v>3026.3855518744831</v>
      </c>
      <c r="H94" s="45">
        <f t="shared" si="13"/>
        <v>4802.0469008281125</v>
      </c>
      <c r="J94" s="34">
        <f t="shared" si="19"/>
        <v>4636.8754651317331</v>
      </c>
      <c r="K94" s="34">
        <f>IF(Auswertung!$C$7&gt;Kalkulation!$E$60,-((((Kalkulation!M94*(1+$E$68))*(Auswertung!$C$8-Kalkulation!$E$60)+(Kalkulation!L94*(1+$C$68))*Kalkulation!$E$60)-Auswertung!$B$54))*1.2)</f>
        <v>-1637.3960170894677</v>
      </c>
      <c r="L94" s="41">
        <f t="shared" si="20"/>
        <v>0.55213711036378588</v>
      </c>
      <c r="M94" s="41">
        <f t="shared" si="21"/>
        <v>0.11826744481435486</v>
      </c>
      <c r="N94" s="34">
        <f t="shared" si="36"/>
        <v>4931.741745699841</v>
      </c>
      <c r="O94" s="34">
        <f>IF(Auswertung!$C$7&gt;Kalkulation!$E$60,-(Kalkulation!Q94*(Auswertung!$C$8-Kalkulation!$E$60)+(Kalkulation!P94*(1+$C$68))*Kalkulation!$E$60)*1.2)</f>
        <v>-1910.3857181943115</v>
      </c>
      <c r="P94" s="41">
        <f t="shared" si="22"/>
        <v>0.62585368050581303</v>
      </c>
      <c r="Q94" s="41">
        <f t="shared" si="23"/>
        <v>0.14980543009818284</v>
      </c>
      <c r="R94" s="34">
        <f t="shared" si="24"/>
        <v>4918.4727630742764</v>
      </c>
      <c r="S94" s="34">
        <f>IF(Auswertung!$C$7&gt;Kalkulation!$E$60,-(Kalkulation!U94*(Auswertung!$C$8-Kalkulation!$E$60)+(Kalkulation!T94*(1+$C$68))*Kalkulation!$E$60)*1.2)</f>
        <v>-1737.7838400057833</v>
      </c>
      <c r="T94" s="41">
        <f t="shared" si="25"/>
        <v>0.59489272104616198</v>
      </c>
      <c r="U94" s="41">
        <f t="shared" si="26"/>
        <v>0.12362890231260561</v>
      </c>
      <c r="V94" s="34">
        <f t="shared" si="27"/>
        <v>4767.3537942831199</v>
      </c>
      <c r="W94" s="34">
        <f>IF(Auswertung!$C$7&gt;Kalkulation!$E$60,-(Kalkulation!Y94*(Auswertung!$C$8-Kalkulation!$E$60)+(Kalkulation!X94*(1+$C$68))*Kalkulation!$E$60)*1.2)</f>
        <v>-1616.5628528524758</v>
      </c>
      <c r="X94" s="41">
        <f t="shared" si="28"/>
        <v>0.55987735022869889</v>
      </c>
      <c r="Y94" s="41">
        <f t="shared" si="29"/>
        <v>0.11180215783117016</v>
      </c>
      <c r="Z94" s="34">
        <f t="shared" si="30"/>
        <v>4878.9437266670175</v>
      </c>
      <c r="AA94" s="34">
        <f>IF(Auswertung!$C$7&gt;Kalkulation!$E$60,-(Kalkulation!AC94*(Auswertung!$C$8-Kalkulation!$E$60)+(Kalkulation!AB94*(1+$C$68))*Kalkulation!$E$60)*1.2)</f>
        <v>-1652.508358238206</v>
      </c>
      <c r="AB94" s="41">
        <f t="shared" si="31"/>
        <v>0.49725512389304644</v>
      </c>
      <c r="AC94" s="41">
        <f t="shared" si="32"/>
        <v>0.15138232936237428</v>
      </c>
      <c r="AD94" s="34">
        <f t="shared" si="33"/>
        <v>4678.8939101126889</v>
      </c>
      <c r="AE94" s="34">
        <f>IF(Auswertung!$C$7&gt;Kalkulation!$E$60,-(Kalkulation!AG94*(Auswertung!$C$8-Kalkulation!$E$60)+(Kalkulation!AF94*(1+$C$68))*Kalkulation!$E$60)*1.2)</f>
        <v>-1652.508358238206</v>
      </c>
      <c r="AF94" s="41">
        <f t="shared" si="34"/>
        <v>0.49725512389304644</v>
      </c>
      <c r="AG94" s="41">
        <f t="shared" si="35"/>
        <v>0.15138232936237428</v>
      </c>
    </row>
    <row r="95" spans="1:33" x14ac:dyDescent="0.25">
      <c r="A95" s="3">
        <v>24</v>
      </c>
      <c r="B95" s="33">
        <f t="shared" si="12"/>
        <v>3164.514183473565</v>
      </c>
      <c r="C95" s="33">
        <f t="shared" si="14"/>
        <v>3191.126737217704</v>
      </c>
      <c r="D95" s="33">
        <f t="shared" si="15"/>
        <v>3355.158190417842</v>
      </c>
      <c r="E95" s="33">
        <f t="shared" si="16"/>
        <v>3322.2887643030822</v>
      </c>
      <c r="F95" s="33">
        <f t="shared" si="17"/>
        <v>3406.6569179064854</v>
      </c>
      <c r="G95" s="33">
        <f t="shared" si="18"/>
        <v>3196.6046105244404</v>
      </c>
      <c r="H95" s="45">
        <f t="shared" si="13"/>
        <v>5042.1492458695184</v>
      </c>
      <c r="J95" s="34">
        <f t="shared" si="19"/>
        <v>4868.7192383883203</v>
      </c>
      <c r="K95" s="34">
        <f>IF(Auswertung!$C$7&gt;Kalkulation!$E$60,-((((Kalkulation!M95*(1+$E$68))*(Auswertung!$C$8-Kalkulation!$E$60)+(Kalkulation!L95*(1+$C$68))*Kalkulation!$E$60)-Auswertung!$B$54))*1.2)</f>
        <v>-1704.205054914755</v>
      </c>
      <c r="L95" s="41">
        <f t="shared" si="20"/>
        <v>0.57974396588197519</v>
      </c>
      <c r="M95" s="41">
        <f t="shared" si="21"/>
        <v>0.12063279371064196</v>
      </c>
      <c r="N95" s="34">
        <f t="shared" si="36"/>
        <v>5178.3288329848328</v>
      </c>
      <c r="O95" s="34">
        <f>IF(Auswertung!$C$7&gt;Kalkulation!$E$60,-(Kalkulation!Q95*(Auswertung!$C$8-Kalkulation!$E$60)+(Kalkulation!P95*(1+$C$68))*Kalkulation!$E$60)*1.2)</f>
        <v>-1987.2020957671289</v>
      </c>
      <c r="P95" s="41">
        <f t="shared" si="22"/>
        <v>0.65714636453110375</v>
      </c>
      <c r="Q95" s="41">
        <f t="shared" si="23"/>
        <v>0.15280153870014651</v>
      </c>
      <c r="R95" s="34">
        <f t="shared" si="24"/>
        <v>5164.3964012279903</v>
      </c>
      <c r="S95" s="34">
        <f>IF(Auswertung!$C$7&gt;Kalkulation!$E$60,-(Kalkulation!U95*(Auswertung!$C$8-Kalkulation!$E$60)+(Kalkulation!T95*(1+$C$68))*Kalkulation!$E$60)*1.2)</f>
        <v>-1809.2382108101483</v>
      </c>
      <c r="T95" s="41">
        <f t="shared" si="25"/>
        <v>0.62463735709847013</v>
      </c>
      <c r="U95" s="41">
        <f t="shared" si="26"/>
        <v>0.12610148035885771</v>
      </c>
      <c r="V95" s="34">
        <f t="shared" si="27"/>
        <v>5005.7214839972758</v>
      </c>
      <c r="W95" s="34">
        <f>IF(Auswertung!$C$7&gt;Kalkulation!$E$60,-(Kalkulation!Y95*(Auswertung!$C$8-Kalkulation!$E$60)+(Kalkulation!X95*(1+$C$68))*Kalkulation!$E$60)*1.2)</f>
        <v>-1683.4327196941936</v>
      </c>
      <c r="X95" s="41">
        <f t="shared" si="28"/>
        <v>0.58787121774013384</v>
      </c>
      <c r="Y95" s="41">
        <f t="shared" si="29"/>
        <v>0.11403820098779356</v>
      </c>
      <c r="Z95" s="34">
        <f t="shared" si="30"/>
        <v>5122.8909130003685</v>
      </c>
      <c r="AA95" s="34">
        <f>IF(Auswertung!$C$7&gt;Kalkulation!$E$60,-(Kalkulation!AC95*(Auswertung!$C$8-Kalkulation!$E$60)+(Kalkulation!AB95*(1+$C$68))*Kalkulation!$E$60)*1.2)</f>
        <v>-1716.2339950938829</v>
      </c>
      <c r="AB95" s="41">
        <f t="shared" si="31"/>
        <v>0.52211788008769877</v>
      </c>
      <c r="AC95" s="41">
        <f t="shared" si="32"/>
        <v>0.15440997594962177</v>
      </c>
      <c r="AD95" s="34">
        <f t="shared" si="33"/>
        <v>4912.8386056183235</v>
      </c>
      <c r="AE95" s="34">
        <f>IF(Auswertung!$C$7&gt;Kalkulation!$E$60,-(Kalkulation!AG95*(Auswertung!$C$8-Kalkulation!$E$60)+(Kalkulation!AF95*(1+$C$68))*Kalkulation!$E$60)*1.2)</f>
        <v>-1716.2339950938829</v>
      </c>
      <c r="AF95" s="41">
        <f t="shared" si="34"/>
        <v>0.52211788008769877</v>
      </c>
      <c r="AG95" s="41">
        <f t="shared" si="35"/>
        <v>0.15440997594962177</v>
      </c>
    </row>
    <row r="96" spans="1:33" x14ac:dyDescent="0.25">
      <c r="A96" s="3">
        <v>25</v>
      </c>
      <c r="B96" s="33">
        <f t="shared" si="12"/>
        <v>3338.1018709370137</v>
      </c>
      <c r="C96" s="33">
        <f t="shared" si="14"/>
        <v>3369.7600405822254</v>
      </c>
      <c r="D96" s="33">
        <f t="shared" si="15"/>
        <v>3538.6596175585769</v>
      </c>
      <c r="E96" s="33">
        <f t="shared" si="16"/>
        <v>3502.6406438351601</v>
      </c>
      <c r="F96" s="33">
        <f t="shared" si="17"/>
        <v>3596.2675404791685</v>
      </c>
      <c r="G96" s="33">
        <f t="shared" si="18"/>
        <v>3375.7126177280211</v>
      </c>
      <c r="H96" s="45">
        <f t="shared" si="13"/>
        <v>5294.2567081629941</v>
      </c>
      <c r="J96" s="34">
        <f>SUM(J95*(1+$C$68))</f>
        <v>5112.1552003077368</v>
      </c>
      <c r="K96" s="34">
        <f>IF(Auswertung!$C$7&gt;Kalkulation!$E$60,-((((Kalkulation!M96*(1+$E$68))*(Auswertung!$C$8-Kalkulation!$E$60)+(Kalkulation!L96*(1+$C$68))*Kalkulation!$E$60)-Auswertung!$B$54))*1.2)</f>
        <v>-1774.0533293707231</v>
      </c>
      <c r="L96" s="41">
        <f t="shared" si="20"/>
        <v>0.60873116417607398</v>
      </c>
      <c r="M96" s="41">
        <f>M95*(1+$E$68)</f>
        <v>0.1230454495848548</v>
      </c>
      <c r="N96" s="34">
        <f t="shared" si="36"/>
        <v>5437.245274634075</v>
      </c>
      <c r="O96" s="34">
        <f>IF(Auswertung!$C$7&gt;Kalkulation!$E$60,-(Kalkulation!Q96*(Auswertung!$C$8-Kalkulation!$E$60)+(Kalkulation!P96*(1+$C$68))*Kalkulation!$E$60)*1.2)</f>
        <v>-2067.4852340518496</v>
      </c>
      <c r="P96" s="41">
        <f t="shared" si="22"/>
        <v>0.690003682757659</v>
      </c>
      <c r="Q96" s="41">
        <f>Q95*(1+$E$68)</f>
        <v>0.15585756947414944</v>
      </c>
      <c r="R96" s="34">
        <f t="shared" si="24"/>
        <v>5422.6162212893896</v>
      </c>
      <c r="S96" s="34">
        <f>IF(Auswertung!$C$7&gt;Kalkulation!$E$60,-(Kalkulation!U96*(Auswertung!$C$8-Kalkulation!$E$60)+(Kalkulation!T96*(1+$C$68))*Kalkulation!$E$60)*1.2)</f>
        <v>-1883.9566037308127</v>
      </c>
      <c r="T96" s="41">
        <f t="shared" si="25"/>
        <v>0.65586922495339361</v>
      </c>
      <c r="U96" s="41">
        <f>U95*(1+$E$68)</f>
        <v>0.12862350996603486</v>
      </c>
      <c r="V96" s="34">
        <f>SUM(V95*(1+$C$68))</f>
        <v>5256.0075581971396</v>
      </c>
      <c r="W96" s="34">
        <f>IF(Auswertung!$C$7&gt;Kalkulation!$E$60,-(Kalkulation!Y96*(Auswertung!$C$8-Kalkulation!$E$60)+(Kalkulation!X96*(1+$C$68))*Kalkulation!$E$60)*1.2)</f>
        <v>-1753.3669143619795</v>
      </c>
      <c r="X96" s="41">
        <f t="shared" si="28"/>
        <v>0.61726477862714058</v>
      </c>
      <c r="Y96" s="41">
        <f>Y95*(1+$E$68)</f>
        <v>0.11631896500754943</v>
      </c>
      <c r="Z96" s="34">
        <f t="shared" si="30"/>
        <v>5379.0354586503872</v>
      </c>
      <c r="AA96" s="34">
        <f>IF(Auswertung!$C$7&gt;Kalkulation!$E$60,-(Kalkulation!AC96*(Auswertung!$C$8-Kalkulation!$E$60)+(Kalkulation!AB96*(1+$C$68))*Kalkulation!$E$60)*1.2)</f>
        <v>-1782.7679181712188</v>
      </c>
      <c r="AB96" s="41">
        <f t="shared" si="31"/>
        <v>0.54822377409208378</v>
      </c>
      <c r="AC96" s="41">
        <f>AC95*(1+$E$68)</f>
        <v>0.15749817546861422</v>
      </c>
      <c r="AD96" s="34">
        <f t="shared" si="33"/>
        <v>5158.4805358992398</v>
      </c>
      <c r="AE96" s="34">
        <f>IF(Auswertung!$C$7&gt;Kalkulation!$E$60,-(Kalkulation!AG96*(Auswertung!$C$8-Kalkulation!$E$60)+(Kalkulation!AF96*(1+$C$68))*Kalkulation!$E$60)*1.2)</f>
        <v>-1782.7679181712188</v>
      </c>
      <c r="AF96" s="41">
        <f t="shared" si="34"/>
        <v>0.54822377409208378</v>
      </c>
      <c r="AG96" s="41">
        <f>AG95*(1+$E$68)</f>
        <v>0.15749817546861422</v>
      </c>
    </row>
  </sheetData>
  <sheetProtection password="AAB2" sheet="1" objects="1" scenarios="1" formatCells="0" formatColumns="0" formatRows="0" insertColumns="0" insertRows="0" insertHyperlinks="0" deleteColumns="0" deleteRows="0" selectLockedCells="1" sort="0" autoFilter="0" pivotTables="0" selectUnlockedCells="1"/>
  <mergeCells count="16">
    <mergeCell ref="A50:G50"/>
    <mergeCell ref="A1:G1"/>
    <mergeCell ref="A4:G4"/>
    <mergeCell ref="A26:G26"/>
    <mergeCell ref="J69:K69"/>
    <mergeCell ref="J70:K70"/>
    <mergeCell ref="N69:O69"/>
    <mergeCell ref="N70:O70"/>
    <mergeCell ref="R69:S69"/>
    <mergeCell ref="R70:S70"/>
    <mergeCell ref="V69:W69"/>
    <mergeCell ref="V70:W70"/>
    <mergeCell ref="Z69:AA69"/>
    <mergeCell ref="Z70:AA70"/>
    <mergeCell ref="AD69:AE69"/>
    <mergeCell ref="AD70:AE70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39"/>
  <sheetViews>
    <sheetView showGridLines="0" tabSelected="1" zoomScale="95" zoomScaleNormal="95" zoomScaleSheetLayoutView="90" zoomScalePageLayoutView="85" workbookViewId="0">
      <selection activeCell="C7" sqref="C7"/>
    </sheetView>
  </sheetViews>
  <sheetFormatPr baseColWidth="10" defaultRowHeight="15" x14ac:dyDescent="0.25"/>
  <cols>
    <col min="1" max="1" width="22.85546875" style="1" customWidth="1"/>
    <col min="2" max="2" width="22.140625" style="1" customWidth="1"/>
    <col min="3" max="8" width="17.85546875" style="1" customWidth="1"/>
    <col min="9" max="9" width="14.5703125" style="1" customWidth="1"/>
    <col min="10" max="16384" width="11.42578125" style="1"/>
  </cols>
  <sheetData>
    <row r="1" spans="1:8" ht="15" customHeight="1" x14ac:dyDescent="0.55000000000000004">
      <c r="A1" s="3"/>
      <c r="B1" s="94" t="s">
        <v>64</v>
      </c>
      <c r="C1" s="94"/>
      <c r="D1" s="94"/>
      <c r="E1" s="68"/>
      <c r="F1" s="3"/>
      <c r="G1" s="3"/>
      <c r="H1" s="3"/>
    </row>
    <row r="2" spans="1:8" ht="15" customHeight="1" x14ac:dyDescent="0.55000000000000004">
      <c r="A2" s="3"/>
      <c r="B2" s="94"/>
      <c r="C2" s="94"/>
      <c r="D2" s="94"/>
      <c r="E2" s="68"/>
      <c r="F2" s="3"/>
      <c r="G2" s="3"/>
      <c r="H2" s="3"/>
    </row>
    <row r="3" spans="1:8" ht="15" customHeight="1" x14ac:dyDescent="0.55000000000000004">
      <c r="A3" s="3"/>
      <c r="B3" s="94"/>
      <c r="C3" s="94"/>
      <c r="D3" s="94"/>
      <c r="E3" s="68"/>
      <c r="F3" s="3"/>
      <c r="G3" s="3"/>
      <c r="H3" s="3"/>
    </row>
    <row r="4" spans="1:8" ht="15" customHeight="1" x14ac:dyDescent="0.55000000000000004">
      <c r="A4" s="3"/>
      <c r="B4" s="94"/>
      <c r="C4" s="94"/>
      <c r="D4" s="94"/>
      <c r="E4" s="68"/>
      <c r="F4" s="3"/>
      <c r="G4" s="3"/>
      <c r="H4" s="3"/>
    </row>
    <row r="5" spans="1:8" x14ac:dyDescent="0.25">
      <c r="A5" s="3"/>
      <c r="B5" s="95"/>
      <c r="C5" s="95"/>
      <c r="D5" s="95"/>
      <c r="E5" s="3"/>
      <c r="F5" s="3"/>
      <c r="G5" s="3"/>
      <c r="H5" s="3"/>
    </row>
    <row r="6" spans="1:8" ht="17.25" x14ac:dyDescent="0.3">
      <c r="A6" s="98" t="s">
        <v>37</v>
      </c>
      <c r="B6" s="99"/>
      <c r="C6" s="51">
        <v>6000</v>
      </c>
      <c r="D6" s="52" t="s">
        <v>17</v>
      </c>
      <c r="E6" s="3"/>
      <c r="F6" s="3"/>
      <c r="G6" s="3"/>
      <c r="H6" s="3"/>
    </row>
    <row r="7" spans="1:8" ht="17.25" x14ac:dyDescent="0.3">
      <c r="A7" s="96" t="s">
        <v>36</v>
      </c>
      <c r="B7" s="97"/>
      <c r="C7" s="29">
        <v>4000</v>
      </c>
      <c r="D7" s="53" t="s">
        <v>17</v>
      </c>
      <c r="E7" s="3"/>
      <c r="F7" s="3"/>
      <c r="G7" s="3"/>
      <c r="H7" s="3"/>
    </row>
    <row r="8" spans="1:8" ht="17.25" x14ac:dyDescent="0.3">
      <c r="A8" s="100" t="s">
        <v>23</v>
      </c>
      <c r="B8" s="101"/>
      <c r="C8" s="30">
        <v>5100</v>
      </c>
      <c r="D8" s="54" t="s">
        <v>17</v>
      </c>
      <c r="E8" s="3"/>
      <c r="F8" s="3"/>
      <c r="G8" s="3"/>
      <c r="H8" s="3"/>
    </row>
    <row r="9" spans="1:8" ht="17.25" x14ac:dyDescent="0.3">
      <c r="A9" s="102" t="s">
        <v>31</v>
      </c>
      <c r="B9" s="103"/>
      <c r="C9" s="88">
        <v>0.32</v>
      </c>
      <c r="D9" s="89"/>
      <c r="E9" s="3"/>
      <c r="F9" s="3"/>
      <c r="G9" s="3"/>
      <c r="H9" s="3"/>
    </row>
    <row r="10" spans="1:8" x14ac:dyDescent="0.25">
      <c r="A10" s="82" t="s">
        <v>56</v>
      </c>
      <c r="B10" s="83"/>
      <c r="C10" s="3"/>
      <c r="D10" s="3"/>
      <c r="E10" s="3"/>
      <c r="F10" s="3"/>
      <c r="G10" s="3"/>
      <c r="H10" s="3"/>
    </row>
    <row r="11" spans="1:8" s="2" customFormat="1" ht="17.25" x14ac:dyDescent="0.25">
      <c r="A11" s="55" t="s">
        <v>57</v>
      </c>
      <c r="B11" s="56" t="s">
        <v>58</v>
      </c>
      <c r="C11" s="105" t="str">
        <f>Kalkulation!B2</f>
        <v>Ökostrom</v>
      </c>
      <c r="D11" s="105" t="str">
        <f>Kalkulation!C2</f>
        <v>Ökostrom</v>
      </c>
      <c r="E11" s="105" t="str">
        <f>Kalkulation!D2</f>
        <v>Enamo</v>
      </c>
      <c r="F11" s="105" t="str">
        <f>Kalkulation!E2</f>
        <v>Energie AG</v>
      </c>
      <c r="G11" s="105" t="str">
        <f>Kalkulation!F2</f>
        <v>Salzburg AG</v>
      </c>
      <c r="H11" s="105" t="str">
        <f>Kalkulation!G2</f>
        <v>Verbund</v>
      </c>
    </row>
    <row r="12" spans="1:8" s="2" customFormat="1" ht="15.75" thickBot="1" x14ac:dyDescent="0.3">
      <c r="A12" s="66">
        <v>0.05</v>
      </c>
      <c r="B12" s="67">
        <v>0.02</v>
      </c>
      <c r="C12" s="13" t="str">
        <f>Kalkulation!B3</f>
        <v>basic</v>
      </c>
      <c r="D12" s="13" t="str">
        <f>Kalkulation!C3</f>
        <v>premium</v>
      </c>
      <c r="E12" s="13" t="str">
        <f>Kalkulation!D3</f>
        <v>Ökostrom Haushalt</v>
      </c>
      <c r="F12" s="13" t="str">
        <f>Kalkulation!E3</f>
        <v>Privatstrom BASIS</v>
      </c>
      <c r="G12" s="13" t="str">
        <f>Kalkulation!F3</f>
        <v>Privat OK</v>
      </c>
      <c r="H12" s="13" t="str">
        <f>Kalkulation!G3</f>
        <v>H2Ö-direkt</v>
      </c>
    </row>
    <row r="13" spans="1:8" s="16" customFormat="1" ht="15.75" thickTop="1" x14ac:dyDescent="0.25">
      <c r="A13" s="92" t="s">
        <v>27</v>
      </c>
      <c r="B13" s="20" t="s">
        <v>9</v>
      </c>
      <c r="C13" s="46">
        <f>Kalkulation!B45*1.2</f>
        <v>746.52</v>
      </c>
      <c r="D13" s="46">
        <f>Kalkulation!C45*1.2</f>
        <v>746.52</v>
      </c>
      <c r="E13" s="46">
        <f>Kalkulation!D45*1.2</f>
        <v>782.52</v>
      </c>
      <c r="F13" s="46">
        <f>Kalkulation!E45*1.2</f>
        <v>778.92</v>
      </c>
      <c r="G13" s="46">
        <f>Kalkulation!F45*1.2</f>
        <v>897.65207999999996</v>
      </c>
      <c r="H13" s="58">
        <f>Kalkulation!G45*1.2</f>
        <v>782.52</v>
      </c>
    </row>
    <row r="14" spans="1:8" s="16" customFormat="1" ht="15.75" thickBot="1" x14ac:dyDescent="0.3">
      <c r="A14" s="93"/>
      <c r="B14" s="21" t="s">
        <v>24</v>
      </c>
      <c r="C14" s="17">
        <f t="shared" ref="C14:H14" si="0">IF($C6,C13/$C6,0)</f>
        <v>0.12442</v>
      </c>
      <c r="D14" s="17">
        <f t="shared" si="0"/>
        <v>0.12442</v>
      </c>
      <c r="E14" s="17">
        <f t="shared" si="0"/>
        <v>0.13042000000000001</v>
      </c>
      <c r="F14" s="17">
        <f t="shared" si="0"/>
        <v>0.12981999999999999</v>
      </c>
      <c r="G14" s="17">
        <f t="shared" si="0"/>
        <v>0.14960867999999999</v>
      </c>
      <c r="H14" s="59">
        <f t="shared" si="0"/>
        <v>0.13042000000000001</v>
      </c>
    </row>
    <row r="15" spans="1:8" s="16" customFormat="1" ht="15.75" thickTop="1" x14ac:dyDescent="0.25">
      <c r="A15" s="90" t="s">
        <v>26</v>
      </c>
      <c r="B15" s="22" t="s">
        <v>9</v>
      </c>
      <c r="C15" s="47">
        <f>Kalkulation!B23*1.2</f>
        <v>763.11360000000002</v>
      </c>
      <c r="D15" s="47">
        <f>Kalkulation!C23*1.2</f>
        <v>859.11359999999979</v>
      </c>
      <c r="E15" s="47">
        <f>Kalkulation!D23*1.2</f>
        <v>818.79359999999997</v>
      </c>
      <c r="F15" s="47">
        <f>Kalkulation!E23*1.2</f>
        <v>773.19359999999995</v>
      </c>
      <c r="G15" s="47">
        <f>Kalkulation!F23*1.2</f>
        <v>690.79199999999992</v>
      </c>
      <c r="H15" s="60">
        <f>Kalkulation!G23*1.2</f>
        <v>740.79359999999997</v>
      </c>
    </row>
    <row r="16" spans="1:8" s="16" customFormat="1" ht="15.75" thickBot="1" x14ac:dyDescent="0.3">
      <c r="A16" s="91"/>
      <c r="B16" s="23" t="s">
        <v>24</v>
      </c>
      <c r="C16" s="18">
        <f t="shared" ref="C16:H16" si="1">IF($C7,C15/$C7,0)</f>
        <v>0.19077840000000001</v>
      </c>
      <c r="D16" s="18">
        <f t="shared" si="1"/>
        <v>0.21477839999999995</v>
      </c>
      <c r="E16" s="18">
        <f t="shared" si="1"/>
        <v>0.2046984</v>
      </c>
      <c r="F16" s="18">
        <f t="shared" si="1"/>
        <v>0.19329839999999998</v>
      </c>
      <c r="G16" s="18">
        <f t="shared" si="1"/>
        <v>0.17269799999999999</v>
      </c>
      <c r="H16" s="61">
        <f t="shared" si="1"/>
        <v>0.18519839999999999</v>
      </c>
    </row>
    <row r="17" spans="1:8" s="16" customFormat="1" ht="16.5" thickTop="1" thickBot="1" x14ac:dyDescent="0.3">
      <c r="A17" s="57" t="s">
        <v>46</v>
      </c>
      <c r="B17" s="24" t="s">
        <v>34</v>
      </c>
      <c r="C17" s="48">
        <f>Auswertung!C15+Auswertung!C13</f>
        <v>1509.6336000000001</v>
      </c>
      <c r="D17" s="48">
        <f>Auswertung!D15+Auswertung!D13</f>
        <v>1605.6335999999997</v>
      </c>
      <c r="E17" s="48">
        <f>Auswertung!E15+Auswertung!E13</f>
        <v>1601.3136</v>
      </c>
      <c r="F17" s="48">
        <f>Auswertung!F15+Auswertung!F13</f>
        <v>1552.1135999999999</v>
      </c>
      <c r="G17" s="48">
        <f>Auswertung!G15+Auswertung!G13</f>
        <v>1588.4440799999998</v>
      </c>
      <c r="H17" s="62">
        <f>Auswertung!H15+Auswertung!H13</f>
        <v>1523.3136</v>
      </c>
    </row>
    <row r="18" spans="1:8" s="16" customFormat="1" ht="15.75" thickTop="1" x14ac:dyDescent="0.25">
      <c r="A18" s="85" t="s">
        <v>28</v>
      </c>
      <c r="B18" s="25" t="s">
        <v>38</v>
      </c>
      <c r="C18" s="50">
        <f>IF(Auswertung!$C7&gt;Kalkulation!$E60,-(((Kalkulation!B55*(Auswertung!$C8-Kalkulation!$E60)+Kalkulation!B12*Kalkulation!$E60)-Auswertung!B54))*1.2)</f>
        <v>-664.16198399999996</v>
      </c>
      <c r="D18" s="50">
        <f>IF(Auswertung!$C7&gt;Kalkulation!$E60,-(((Kalkulation!C55*(Auswertung!$C8-Kalkulation!$E60)+Kalkulation!C12*Kalkulation!$E60)-Auswertung!C54))*1.2)</f>
        <v>-794.39558399999999</v>
      </c>
      <c r="E18" s="50">
        <f>IF(Auswertung!$C7&gt;Kalkulation!$E60,-(((Kalkulation!D55*(Auswertung!$C8-Kalkulation!$E60)+Kalkulation!D12*Kalkulation!$E60)-Auswertung!D54))*1.2)</f>
        <v>-705.57235199999991</v>
      </c>
      <c r="F18" s="50">
        <f>IF(Auswertung!$C7&gt;Kalkulation!$E60,-(((Kalkulation!E55*(Auswertung!$C8-Kalkulation!$E60)+Kalkulation!E12*Kalkulation!$E60)-Auswertung!E54))*1.2)</f>
        <v>-652.03459199999998</v>
      </c>
      <c r="G18" s="50">
        <f>IF(Auswertung!$C7&gt;Kalkulation!$E60,-(((Kalkulation!F55*(Auswertung!$C8-Kalkulation!$E60)+Kalkulation!F12*Kalkulation!$E60)-Auswertung!F54))*1.2)</f>
        <v>-716.56289279999987</v>
      </c>
      <c r="H18" s="63">
        <f>IF(Auswertung!$C7&gt;Kalkulation!$E60,-(((Kalkulation!G55*(Auswertung!$C8-Kalkulation!$E60)+Kalkulation!G12*Kalkulation!$E60)-Auswertung!G54))*1.2)</f>
        <v>-713.89555199999995</v>
      </c>
    </row>
    <row r="19" spans="1:8" s="16" customFormat="1" ht="15.75" thickBot="1" x14ac:dyDescent="0.3">
      <c r="A19" s="86"/>
      <c r="B19" s="26" t="s">
        <v>42</v>
      </c>
      <c r="C19" s="19">
        <f>Kalkulation!B55</f>
        <v>7.4999999999999997E-2</v>
      </c>
      <c r="D19" s="19">
        <f>Kalkulation!C55</f>
        <v>9.5000000000000001E-2</v>
      </c>
      <c r="E19" s="19">
        <f>Kalkulation!D55</f>
        <v>7.8399999999999997E-2</v>
      </c>
      <c r="F19" s="19">
        <f>Kalkulation!E55</f>
        <v>7.0900000000000005E-2</v>
      </c>
      <c r="G19" s="19">
        <f>Kalkulation!F55</f>
        <v>9.6000000000000002E-2</v>
      </c>
      <c r="H19" s="64">
        <f>Kalkulation!G55</f>
        <v>0.09</v>
      </c>
    </row>
    <row r="20" spans="1:8" s="16" customFormat="1" ht="16.5" thickTop="1" thickBot="1" x14ac:dyDescent="0.3">
      <c r="A20" s="57" t="s">
        <v>45</v>
      </c>
      <c r="B20" s="27" t="s">
        <v>35</v>
      </c>
      <c r="C20" s="49">
        <f>Auswertung!C17+Auswertung!C18</f>
        <v>845.47161600000015</v>
      </c>
      <c r="D20" s="49">
        <f>Auswertung!D17+Auswertung!D18</f>
        <v>811.23801599999967</v>
      </c>
      <c r="E20" s="49">
        <f>Auswertung!E17+Auswertung!E18</f>
        <v>895.74124800000004</v>
      </c>
      <c r="F20" s="49">
        <f>Auswertung!F17+Auswertung!F18</f>
        <v>900.07900799999993</v>
      </c>
      <c r="G20" s="49">
        <f>Auswertung!G17+Auswertung!G18</f>
        <v>871.88118719999989</v>
      </c>
      <c r="H20" s="65">
        <f>Auswertung!H17+Auswertung!H18</f>
        <v>809.418048</v>
      </c>
    </row>
    <row r="21" spans="1:8" ht="15.75" thickTop="1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ht="16.5" customHeight="1" x14ac:dyDescent="0.25">
      <c r="A39" s="84" t="s">
        <v>32</v>
      </c>
      <c r="B39" s="84"/>
      <c r="C39" s="87" t="s">
        <v>33</v>
      </c>
      <c r="D39" s="87"/>
      <c r="E39" s="87"/>
      <c r="F39" s="11"/>
      <c r="G39" s="3"/>
      <c r="H39" s="12" t="s">
        <v>60</v>
      </c>
    </row>
  </sheetData>
  <sheetProtection password="AAB2"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B1:D5"/>
    <mergeCell ref="A7:B7"/>
    <mergeCell ref="A6:B6"/>
    <mergeCell ref="A8:B8"/>
    <mergeCell ref="A9:B9"/>
    <mergeCell ref="A10:B10"/>
    <mergeCell ref="A39:B39"/>
    <mergeCell ref="A18:A19"/>
    <mergeCell ref="C39:E39"/>
    <mergeCell ref="C9:D9"/>
    <mergeCell ref="A15:A16"/>
    <mergeCell ref="A13:A14"/>
  </mergeCells>
  <hyperlinks>
    <hyperlink ref="A39" r:id="rId1"/>
    <hyperlink ref="C11" location="Tabellen!A1" display="Tabellen!A1"/>
    <hyperlink ref="D11" location="Tabellen!A24" display="Tabellen!A24"/>
    <hyperlink ref="E11" location="Tabellen!A40" display="Tabellen!A40"/>
    <hyperlink ref="F11" location="Tabellen!A56" display="Tabellen!A56"/>
    <hyperlink ref="H11" location="Tabellen!A88" display="Tabellen!A88"/>
    <hyperlink ref="G11" location="Tabellen!A72" display="Tabellen!A72"/>
    <hyperlink ref="B1:D5" location="Tabellen!A100" display="Stromkostenvergleich"/>
  </hyperlinks>
  <pageMargins left="0.70866141732283472" right="0.70866141732283472" top="0.78740157480314965" bottom="0.77450980392156865" header="0.31496062992125984" footer="0.31496062992125984"/>
  <pageSetup paperSize="9" scale="82" orientation="landscape" r:id="rId2"/>
  <ignoredErrors>
    <ignoredError sqref="C11:G11 H11" unlocked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showGridLines="0" topLeftCell="A88" zoomScale="95" zoomScaleNormal="95" workbookViewId="0">
      <selection activeCell="L91" sqref="L91"/>
    </sheetView>
  </sheetViews>
  <sheetFormatPr baseColWidth="10" defaultRowHeight="15" x14ac:dyDescent="0.25"/>
  <cols>
    <col min="11" max="11" width="12.42578125" customWidth="1"/>
    <col min="12" max="12" width="11.42578125" customWidth="1"/>
    <col min="13" max="13" width="1" customWidth="1"/>
  </cols>
  <sheetData>
    <row r="1" spans="1:12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2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2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6" t="s">
        <v>59</v>
      </c>
    </row>
    <row r="9" spans="1:1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2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2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2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2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2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2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</row>
    <row r="17" spans="1:12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2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2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2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2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2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2" x14ac:dyDescent="0.2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2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6" t="s">
        <v>59</v>
      </c>
    </row>
    <row r="25" spans="1:12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2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2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2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2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2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5" spans="1:12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2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2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2" x14ac:dyDescent="0.2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2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6" t="s">
        <v>59</v>
      </c>
    </row>
    <row r="43" spans="1:12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1:12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2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2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</row>
    <row r="47" spans="1:12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12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2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1" spans="1:12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2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2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2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2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2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2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2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6" t="s">
        <v>59</v>
      </c>
    </row>
    <row r="59" spans="1:12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2" x14ac:dyDescent="0.2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2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2" x14ac:dyDescent="0.2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2" x14ac:dyDescent="0.2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2" x14ac:dyDescent="0.2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</row>
    <row r="65" spans="1:12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</row>
    <row r="66" spans="1:12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8" spans="1:12" x14ac:dyDescent="0.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</row>
    <row r="69" spans="1:12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2" x14ac:dyDescent="0.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</row>
    <row r="71" spans="1:12" x14ac:dyDescent="0.2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2" x14ac:dyDescent="0.2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2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2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</row>
    <row r="75" spans="1:12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6" t="s">
        <v>59</v>
      </c>
    </row>
    <row r="76" spans="1:12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</row>
    <row r="77" spans="1:12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</row>
    <row r="78" spans="1:12" x14ac:dyDescent="0.2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</row>
    <row r="79" spans="1:12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</row>
    <row r="80" spans="1:12" x14ac:dyDescent="0.2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</row>
    <row r="81" spans="1:12" x14ac:dyDescent="0.2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</row>
    <row r="82" spans="1:12" x14ac:dyDescent="0.2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</row>
    <row r="84" spans="1:12" x14ac:dyDescent="0.2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</row>
    <row r="85" spans="1:12" x14ac:dyDescent="0.2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2" x14ac:dyDescent="0.2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</row>
    <row r="87" spans="1:12" x14ac:dyDescent="0.25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</row>
    <row r="88" spans="1:12" x14ac:dyDescent="0.2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</row>
    <row r="89" spans="1:12" x14ac:dyDescent="0.2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2" x14ac:dyDescent="0.25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</row>
    <row r="91" spans="1:12" x14ac:dyDescent="0.2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6" t="s">
        <v>59</v>
      </c>
    </row>
    <row r="92" spans="1:12" x14ac:dyDescent="0.2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</row>
    <row r="93" spans="1:12" x14ac:dyDescent="0.2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2" x14ac:dyDescent="0.25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</row>
    <row r="95" spans="1:12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2" x14ac:dyDescent="0.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3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3" x14ac:dyDescent="0.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</row>
    <row r="100" spans="1:13" x14ac:dyDescent="0.2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2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2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2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25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25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25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1:13" x14ac:dyDescent="0.25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2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1:13" x14ac:dyDescent="0.25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1:13" x14ac:dyDescent="0.25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1:13" x14ac:dyDescent="0.25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1:13" x14ac:dyDescent="0.25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1:13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1:13" x14ac:dyDescent="0.25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1:13" x14ac:dyDescent="0.25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1:13" x14ac:dyDescent="0.2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1:13" x14ac:dyDescent="0.2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1:13" x14ac:dyDescent="0.2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1:13" x14ac:dyDescent="0.25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1:13" x14ac:dyDescent="0.25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1:13" x14ac:dyDescent="0.2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1:13" x14ac:dyDescent="0.25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1:13" x14ac:dyDescent="0.2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1:13" x14ac:dyDescent="0.2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1:13" x14ac:dyDescent="0.25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1:13" x14ac:dyDescent="0.2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1:13" x14ac:dyDescent="0.2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1:13" x14ac:dyDescent="0.2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1:13" x14ac:dyDescent="0.2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1:13" x14ac:dyDescent="0.25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</sheetData>
  <sheetProtection password="AAB2" sheet="1" formatCells="0" formatColumns="0" formatRows="0" insertColumns="0" insertRows="0" insertHyperlinks="0" deleteColumns="0" deleteRows="0" sort="0" autoFilter="0" pivotTables="0"/>
  <mergeCells count="7">
    <mergeCell ref="A100:M132"/>
    <mergeCell ref="A84:K98"/>
    <mergeCell ref="A1:K15"/>
    <mergeCell ref="A17:K31"/>
    <mergeCell ref="A35:K49"/>
    <mergeCell ref="A51:K65"/>
    <mergeCell ref="A68:K82"/>
  </mergeCells>
  <hyperlinks>
    <hyperlink ref="L8" location="Auswertung!A1" display="zurück"/>
    <hyperlink ref="L24" location="Auswertung!A1" display="zurück"/>
    <hyperlink ref="L42" location="Auswertung!A1" display="zurück"/>
    <hyperlink ref="L58" location="Auswertung!A1" display="zurück"/>
    <hyperlink ref="L75" location="Auswertung!A1" display="zurück"/>
    <hyperlink ref="L91" location="Auswertung!A1" display="zurück"/>
  </hyperlink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</vt:lpstr>
      <vt:lpstr>Auswertung</vt:lpstr>
      <vt:lpstr>Tabellen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Fluhrer</dc:creator>
  <cp:lastModifiedBy>Wolfgang Fluhrer</cp:lastModifiedBy>
  <cp:lastPrinted>2013-02-19T07:27:45Z</cp:lastPrinted>
  <dcterms:created xsi:type="dcterms:W3CDTF">2013-01-11T10:12:17Z</dcterms:created>
  <dcterms:modified xsi:type="dcterms:W3CDTF">2013-02-19T07:28:02Z</dcterms:modified>
</cp:coreProperties>
</file>